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free-soft\localhost\analog-kai.org\03_download\"/>
    </mc:Choice>
  </mc:AlternateContent>
  <xr:revisionPtr revIDLastSave="0" documentId="13_ncr:1_{9159CE70-43E7-4C32-8F1E-99DF655835A1}" xr6:coauthVersionLast="47" xr6:coauthVersionMax="47" xr10:uidLastSave="{00000000-0000-0000-0000-000000000000}"/>
  <bookViews>
    <workbookView xWindow="4110" yWindow="705" windowWidth="23085" windowHeight="14445" activeTab="1" xr2:uid="{00000000-000D-0000-FFFF-FFFF00000000}"/>
  </bookViews>
  <sheets>
    <sheet name="院内" sheetId="1" r:id="rId1"/>
    <sheet name="院外" sheetId="2" r:id="rId2"/>
    <sheet name="単位計算" sheetId="4" r:id="rId3"/>
    <sheet name="生涯費用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5" i="2" l="1"/>
  <c r="J66" i="2"/>
  <c r="J67" i="2"/>
  <c r="I65" i="2"/>
  <c r="I66" i="2"/>
  <c r="I67" i="2"/>
  <c r="D8" i="3"/>
  <c r="E8" i="3"/>
  <c r="F8" i="3"/>
  <c r="G8" i="3"/>
  <c r="H8" i="3"/>
  <c r="I8" i="3"/>
  <c r="D7" i="3"/>
  <c r="E7" i="3"/>
  <c r="F7" i="3"/>
  <c r="G7" i="3"/>
  <c r="H7" i="3"/>
  <c r="I7" i="3"/>
  <c r="D6" i="3"/>
  <c r="E6" i="3"/>
  <c r="F6" i="3"/>
  <c r="G6" i="3"/>
  <c r="H6" i="3"/>
  <c r="I6" i="3"/>
  <c r="C8" i="3"/>
  <c r="C7" i="3"/>
  <c r="C6" i="3"/>
  <c r="D5" i="3"/>
  <c r="E5" i="3"/>
  <c r="F5" i="3"/>
  <c r="G5" i="3"/>
  <c r="H5" i="3"/>
  <c r="I5" i="3"/>
  <c r="C5" i="3"/>
  <c r="I63" i="2"/>
  <c r="J63" i="2" s="1"/>
  <c r="I61" i="2" l="1"/>
  <c r="J61" i="2" s="1"/>
  <c r="C45" i="4" l="1"/>
  <c r="C46" i="4" s="1"/>
  <c r="C41" i="4"/>
  <c r="C42" i="4" s="1"/>
  <c r="C40" i="4"/>
  <c r="G55" i="1" l="1"/>
  <c r="H55" i="1" s="1"/>
  <c r="G56" i="1"/>
  <c r="H56" i="1" s="1"/>
  <c r="I53" i="2" l="1"/>
  <c r="J53" i="2" s="1"/>
  <c r="I20" i="2"/>
  <c r="J20" i="2" s="1"/>
  <c r="I39" i="2"/>
  <c r="J39" i="2" s="1"/>
  <c r="H25" i="4" l="1"/>
  <c r="H30" i="4" s="1"/>
  <c r="H31" i="4" s="1"/>
  <c r="C25" i="4"/>
  <c r="C30" i="4" s="1"/>
  <c r="C31" i="4" s="1"/>
  <c r="G40" i="1"/>
  <c r="H40" i="1" s="1"/>
  <c r="H10" i="4"/>
  <c r="H11" i="4" s="1"/>
  <c r="H15" i="4"/>
  <c r="I60" i="2"/>
  <c r="J60" i="2" s="1"/>
  <c r="I62" i="2"/>
  <c r="J62" i="2" s="1"/>
  <c r="I59" i="2"/>
  <c r="J59" i="2" s="1"/>
  <c r="I64" i="2"/>
  <c r="J64" i="2" s="1"/>
  <c r="G57" i="1"/>
  <c r="H57" i="1" s="1"/>
  <c r="G58" i="1"/>
  <c r="H58" i="1" s="1"/>
  <c r="G59" i="1"/>
  <c r="H59" i="1" s="1"/>
  <c r="I57" i="2"/>
  <c r="J57" i="2" s="1"/>
  <c r="I58" i="2"/>
  <c r="J58" i="2" s="1"/>
  <c r="I32" i="2"/>
  <c r="J32" i="2" s="1"/>
  <c r="C10" i="4"/>
  <c r="C15" i="4" s="1"/>
  <c r="C11" i="4" l="1"/>
  <c r="C12" i="4" s="1"/>
  <c r="H26" i="4"/>
  <c r="H27" i="4" s="1"/>
  <c r="C26" i="4"/>
  <c r="C27" i="4" s="1"/>
  <c r="H12" i="4"/>
  <c r="H16" i="4"/>
  <c r="C16" i="4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I33" i="2"/>
  <c r="J33" i="2" s="1"/>
  <c r="I30" i="2"/>
  <c r="J30" i="2" s="1"/>
  <c r="I48" i="2"/>
  <c r="J48" i="2" s="1"/>
  <c r="I49" i="2"/>
  <c r="J49" i="2" s="1"/>
  <c r="I31" i="2"/>
  <c r="J31" i="2" s="1"/>
  <c r="G22" i="1" l="1"/>
  <c r="H22" i="1" s="1"/>
  <c r="G23" i="1"/>
  <c r="H23" i="1" s="1"/>
  <c r="G21" i="1"/>
  <c r="H21" i="1" s="1"/>
  <c r="G18" i="1"/>
  <c r="H18" i="1" s="1"/>
  <c r="G19" i="1" l="1"/>
  <c r="H19" i="1" s="1"/>
  <c r="I9" i="2"/>
  <c r="J9" i="2" s="1"/>
  <c r="I5" i="2"/>
  <c r="J5" i="2" s="1"/>
  <c r="I6" i="2"/>
  <c r="J6" i="2" s="1"/>
  <c r="I7" i="2"/>
  <c r="J7" i="2" s="1"/>
  <c r="I8" i="2"/>
  <c r="J8" i="2" s="1"/>
  <c r="I10" i="2"/>
  <c r="J10" i="2" s="1"/>
  <c r="I11" i="2"/>
  <c r="J11" i="2" s="1"/>
  <c r="I13" i="2"/>
  <c r="I14" i="2"/>
  <c r="J14" i="2" s="1"/>
  <c r="I15" i="2"/>
  <c r="J15" i="2" s="1"/>
  <c r="I16" i="2"/>
  <c r="J16" i="2" s="1"/>
  <c r="I17" i="2"/>
  <c r="J17" i="2" s="1"/>
  <c r="I19" i="2"/>
  <c r="J19" i="2" s="1"/>
  <c r="I21" i="2"/>
  <c r="J21" i="2" s="1"/>
  <c r="I23" i="2"/>
  <c r="J23" i="2" s="1"/>
  <c r="I25" i="2"/>
  <c r="J25" i="2" s="1"/>
  <c r="I26" i="2"/>
  <c r="J26" i="2" s="1"/>
  <c r="I28" i="2"/>
  <c r="J28" i="2" s="1"/>
  <c r="I29" i="2"/>
  <c r="J29" i="2" s="1"/>
  <c r="I35" i="2"/>
  <c r="J35" i="2" s="1"/>
  <c r="I36" i="2"/>
  <c r="J36" i="2" s="1"/>
  <c r="I38" i="2"/>
  <c r="J38" i="2" s="1"/>
  <c r="I40" i="2"/>
  <c r="J40" i="2" s="1"/>
  <c r="I41" i="2"/>
  <c r="J41" i="2" s="1"/>
  <c r="I43" i="2"/>
  <c r="J43" i="2" s="1"/>
  <c r="I46" i="2"/>
  <c r="J46" i="2" s="1"/>
  <c r="I47" i="2"/>
  <c r="J47" i="2" s="1"/>
  <c r="I51" i="2"/>
  <c r="J51" i="2" s="1"/>
  <c r="I52" i="2"/>
  <c r="J52" i="2" s="1"/>
  <c r="I54" i="2"/>
  <c r="J54" i="2" s="1"/>
  <c r="I55" i="2"/>
  <c r="J55" i="2" s="1"/>
  <c r="I56" i="2"/>
  <c r="J56" i="2" s="1"/>
  <c r="I4" i="2"/>
  <c r="J4" i="2" s="1"/>
  <c r="G43" i="1"/>
  <c r="H43" i="1" s="1"/>
  <c r="J81" i="2"/>
  <c r="J80" i="2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69" i="2"/>
  <c r="J69" i="2" s="1"/>
  <c r="G41" i="1"/>
  <c r="H41" i="1" s="1"/>
  <c r="G42" i="1"/>
  <c r="H42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H73" i="1"/>
  <c r="H74" i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60" i="1"/>
  <c r="H60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8" i="1"/>
  <c r="H8" i="1" s="1"/>
  <c r="J13" i="2" l="1"/>
  <c r="J68" i="2" s="1"/>
  <c r="C71" i="2" s="1"/>
  <c r="I68" i="2"/>
  <c r="H61" i="1"/>
  <c r="C70" i="2" s="1"/>
  <c r="G61" i="1"/>
  <c r="C72" i="2" l="1"/>
  <c r="H71" i="2" s="1"/>
  <c r="I71" i="2" l="1"/>
  <c r="B4" i="3"/>
  <c r="H4" i="3" l="1"/>
  <c r="I4" i="3"/>
  <c r="G4" i="3"/>
  <c r="C4" i="3"/>
  <c r="E4" i="3"/>
  <c r="D4" i="3"/>
  <c r="F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あなろぐの会</author>
  </authors>
  <commentList>
    <comment ref="E7" authorId="0" shapeId="0" xr:uid="{00000000-0006-0000-0000-000001000000}">
      <text>
        <r>
          <rPr>
            <sz val="10.5"/>
            <color indexed="81"/>
            <rFont val="ＭＳ Ｐゴシック"/>
            <family val="3"/>
            <charset val="128"/>
          </rPr>
          <t>月に２回算定できない項目は、ロックしています。</t>
        </r>
      </text>
    </comment>
    <comment ref="F7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>数字の1を入力すると計算されます</t>
        </r>
      </text>
    </comment>
    <comment ref="C37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血糖測定チップ・針を貰っていなくても算定できる場合がある。
（１型糖尿病のみに適用）</t>
        </r>
      </text>
    </comment>
    <comment ref="C46" authorId="0" shapeId="0" xr:uid="{00000000-0006-0000-0000-000005000000}">
      <text>
        <r>
          <rPr>
            <sz val="10.5"/>
            <color indexed="81"/>
            <rFont val="ＭＳ Ｐゴシック"/>
            <family val="3"/>
            <charset val="128"/>
          </rPr>
          <t>２本以上購入しても300点しか算定できない為、２本以上ほしい場合、１月ごとに、1本ずつ購入となるケースが多い。</t>
        </r>
      </text>
    </comment>
    <comment ref="C56" authorId="0" shapeId="0" xr:uid="{1F000EE6-D2F6-4314-9C83-84A444975D5D}">
      <text>
        <r>
          <rPr>
            <sz val="11"/>
            <color indexed="81"/>
            <rFont val="MS P ゴシック"/>
            <family val="3"/>
            <charset val="128"/>
          </rPr>
          <t>注射液や血糖測定チップの処方があれば、回数分のアルコール綿は追加料金無しでもらえる。</t>
        </r>
      </text>
    </comment>
    <comment ref="C58" authorId="0" shapeId="0" xr:uid="{00000000-0006-0000-0000-000006000000}">
      <text>
        <r>
          <rPr>
            <sz val="10.5"/>
            <color indexed="81"/>
            <rFont val="ＭＳ Ｐゴシック"/>
            <family val="3"/>
            <charset val="128"/>
          </rPr>
          <t xml:space="preserve">諸事情(?)により、総合病院では導入が難しいようです。 </t>
        </r>
      </text>
    </comment>
    <comment ref="H61" authorId="0" shapeId="0" xr:uid="{00000000-0006-0000-0000-000007000000}">
      <text>
        <r>
          <rPr>
            <sz val="10.5"/>
            <color indexed="81"/>
            <rFont val="ＭＳ Ｐゴシック"/>
            <family val="3"/>
            <charset val="128"/>
          </rPr>
          <t>医療費は、10円未満四捨五入です。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あなろぐの会</author>
  </authors>
  <commentList>
    <comment ref="H3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>数字の1を入力すると計算されます</t>
        </r>
      </text>
    </comment>
    <comment ref="E12" authorId="0" shapeId="0" xr:uid="{FE4D731C-5C9E-44D5-88AA-C78615B35145}">
      <text>
        <r>
          <rPr>
            <sz val="10"/>
            <color indexed="81"/>
            <rFont val="MS P ゴシック"/>
            <family val="3"/>
            <charset val="128"/>
          </rPr>
          <t>ナノパス…テルモ
ペンニードル…ニプロ製造、ノボノルディスクフォーマ社販売
マイクロファインプラス…ベクトン・ディッキンソン アンド カンパニー社（アメリカ）</t>
        </r>
      </text>
    </comment>
    <comment ref="E18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ノボ … ノボ ノルディスク ファーマ（デンマーク）
リリー … イーライリリー・アンド・カンパニー（アメリカ）
サノ … サノフィ（フランス）</t>
        </r>
      </text>
    </comment>
    <comment ref="C19" authorId="0" shapeId="0" xr:uid="{1B0B202F-A56E-48B5-A05A-FA1B1A7FF70C}">
      <text>
        <r>
          <rPr>
            <sz val="11"/>
            <color indexed="81"/>
            <rFont val="MS P ゴシック"/>
            <family val="3"/>
            <charset val="128"/>
          </rPr>
          <t>公式(?)では、超超速効では無く、超速効に分類されている。</t>
        </r>
      </text>
    </comment>
    <comment ref="D30" authorId="0" shapeId="0" xr:uid="{00000000-0006-0000-0100-000003000000}">
      <text>
        <r>
          <rPr>
            <sz val="10"/>
            <color indexed="81"/>
            <rFont val="ＭＳ Ｐゴシック"/>
            <family val="3"/>
            <charset val="128"/>
          </rPr>
          <t>実際にＮインスリンを改良したものではないが、インスリンの効きにピークがある為、このような説明にしてみました(^_^</t>
        </r>
      </text>
    </comment>
    <comment ref="C38" authorId="0" shapeId="0" xr:uid="{FA5A8D60-4B2F-4FDB-8967-3ED2471585FD}">
      <text>
        <r>
          <rPr>
            <sz val="11"/>
            <color indexed="81"/>
            <rFont val="MS P ゴシック"/>
            <family val="3"/>
            <charset val="128"/>
          </rPr>
          <t>公式(?)では、超超速効では無く、超速効に分類されている。</t>
        </r>
      </text>
    </comment>
    <comment ref="D47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実際にＮインスリンを改良したものではないが、インスリンの効きにピークがある為、このような説明にしてみました(^_^</t>
        </r>
      </text>
    </comment>
    <comment ref="F59" authorId="0" shapeId="0" xr:uid="{00000000-0006-0000-0100-000005000000}">
      <text>
        <r>
          <rPr>
            <sz val="10.5"/>
            <color indexed="81"/>
            <rFont val="ＭＳ Ｐゴシック"/>
            <family val="3"/>
            <charset val="128"/>
          </rPr>
          <t>飲み薬がある場合、こここに１錠の薬価を入力して下さい。</t>
        </r>
      </text>
    </comment>
    <comment ref="D66" authorId="0" shapeId="0" xr:uid="{00000000-0006-0000-0100-000006000000}">
      <text>
        <r>
          <rPr>
            <sz val="10"/>
            <color indexed="81"/>
            <rFont val="ＭＳ Ｐゴシック"/>
            <family val="3"/>
            <charset val="128"/>
          </rPr>
          <t>インスリンが処方されていれば、調剤薬局は無料でブドウ糖の提供してくれる（病院・薬局によっては処方箋に「ブドウ糖○包」の記載が必要）</t>
        </r>
      </text>
    </comment>
    <comment ref="G71" authorId="0" shapeId="0" xr:uid="{00000000-0006-0000-0100-000007000000}">
      <text>
        <r>
          <rPr>
            <sz val="10.5"/>
            <color indexed="81"/>
            <rFont val="ＭＳ Ｐゴシック"/>
            <family val="3"/>
            <charset val="128"/>
          </rPr>
          <t>今の医療費を入力して、シュミレート結果との差額が計算できます。</t>
        </r>
      </text>
    </comment>
  </commentList>
</comments>
</file>

<file path=xl/sharedStrings.xml><?xml version="1.0" encoding="utf-8"?>
<sst xmlns="http://schemas.openxmlformats.org/spreadsheetml/2006/main" count="370" uniqueCount="240">
  <si>
    <t>点数</t>
    <rPh sb="0" eb="2">
      <t>テンスウ</t>
    </rPh>
    <phoneticPr fontId="2"/>
  </si>
  <si>
    <t>金額</t>
    <rPh sb="0" eb="2">
      <t>キンガク</t>
    </rPh>
    <phoneticPr fontId="2"/>
  </si>
  <si>
    <t>３割額</t>
    <rPh sb="1" eb="2">
      <t>ワリ</t>
    </rPh>
    <rPh sb="2" eb="3">
      <t>ガク</t>
    </rPh>
    <phoneticPr fontId="2"/>
  </si>
  <si>
    <t>再診料</t>
    <rPh sb="0" eb="3">
      <t>サイシンリョウ</t>
    </rPh>
    <phoneticPr fontId="2"/>
  </si>
  <si>
    <t>個数</t>
    <rPh sb="0" eb="2">
      <t>コスウ</t>
    </rPh>
    <phoneticPr fontId="2"/>
  </si>
  <si>
    <t>計算する</t>
    <rPh sb="0" eb="2">
      <t>ケイサン</t>
    </rPh>
    <phoneticPr fontId="2"/>
  </si>
  <si>
    <t>在宅自己注射指導管理料</t>
    <rPh sb="0" eb="2">
      <t>ザイタク</t>
    </rPh>
    <rPh sb="2" eb="4">
      <t>ジコ</t>
    </rPh>
    <rPh sb="4" eb="6">
      <t>チュウシャ</t>
    </rPh>
    <rPh sb="6" eb="8">
      <t>シドウ</t>
    </rPh>
    <rPh sb="8" eb="10">
      <t>カンリ</t>
    </rPh>
    <rPh sb="10" eb="11">
      <t>リョウ</t>
    </rPh>
    <phoneticPr fontId="2"/>
  </si>
  <si>
    <t>診療報酬の項目名</t>
    <rPh sb="0" eb="2">
      <t>シンリョウ</t>
    </rPh>
    <rPh sb="2" eb="4">
      <t>ホウシュウ</t>
    </rPh>
    <rPh sb="5" eb="7">
      <t>コウモク</t>
    </rPh>
    <rPh sb="7" eb="8">
      <t>メイ</t>
    </rPh>
    <phoneticPr fontId="2"/>
  </si>
  <si>
    <t>内容</t>
    <rPh sb="0" eb="2">
      <t>ナイヨウ</t>
    </rPh>
    <phoneticPr fontId="2"/>
  </si>
  <si>
    <t>ペン型及び、医療用使いきり注射器を使う場合</t>
    <rPh sb="2" eb="3">
      <t>ガタ</t>
    </rPh>
    <rPh sb="3" eb="4">
      <t>オヨ</t>
    </rPh>
    <rPh sb="6" eb="9">
      <t>イリョウヨウ</t>
    </rPh>
    <rPh sb="9" eb="10">
      <t>ツカ</t>
    </rPh>
    <rPh sb="13" eb="16">
      <t>チュウシャキ</t>
    </rPh>
    <rPh sb="17" eb="18">
      <t>ツカ</t>
    </rPh>
    <rPh sb="19" eb="21">
      <t>バアイ</t>
    </rPh>
    <phoneticPr fontId="2"/>
  </si>
  <si>
    <t>インスリンポンプを使う場合</t>
    <rPh sb="9" eb="10">
      <t>ツカ</t>
    </rPh>
    <rPh sb="11" eb="13">
      <t>バアイ</t>
    </rPh>
    <phoneticPr fontId="2"/>
  </si>
  <si>
    <t>前回のインスリン処方から、３ｹ月経過した場合に追加できる点数</t>
    <rPh sb="0" eb="2">
      <t>ゼンカイ</t>
    </rPh>
    <rPh sb="8" eb="10">
      <t>ショホウ</t>
    </rPh>
    <rPh sb="15" eb="16">
      <t>ツキ</t>
    </rPh>
    <rPh sb="16" eb="18">
      <t>ケイカ</t>
    </rPh>
    <rPh sb="20" eb="22">
      <t>バアイ</t>
    </rPh>
    <rPh sb="23" eb="25">
      <t>ツイカ</t>
    </rPh>
    <rPh sb="28" eb="30">
      <t>テンスウ</t>
    </rPh>
    <phoneticPr fontId="2"/>
  </si>
  <si>
    <t>血糖自己測定器加算</t>
    <rPh sb="0" eb="2">
      <t>ケットウ</t>
    </rPh>
    <rPh sb="2" eb="4">
      <t>ジコ</t>
    </rPh>
    <rPh sb="4" eb="6">
      <t>ソクテイ</t>
    </rPh>
    <rPh sb="6" eb="7">
      <t>キ</t>
    </rPh>
    <rPh sb="7" eb="9">
      <t>カサン</t>
    </rPh>
    <phoneticPr fontId="2"/>
  </si>
  <si>
    <t>センサーと針を月に60個以上使う場合　（30個入り２箱）</t>
    <rPh sb="5" eb="6">
      <t>ハリ</t>
    </rPh>
    <rPh sb="7" eb="8">
      <t>ツキ</t>
    </rPh>
    <rPh sb="11" eb="12">
      <t>コ</t>
    </rPh>
    <rPh sb="12" eb="14">
      <t>イジョウ</t>
    </rPh>
    <rPh sb="14" eb="15">
      <t>ツカ</t>
    </rPh>
    <rPh sb="16" eb="18">
      <t>バアイ</t>
    </rPh>
    <rPh sb="22" eb="23">
      <t>コ</t>
    </rPh>
    <rPh sb="23" eb="24">
      <t>イ</t>
    </rPh>
    <rPh sb="26" eb="27">
      <t>ハコ</t>
    </rPh>
    <phoneticPr fontId="2"/>
  </si>
  <si>
    <t>センサーと針を月に40個以上使う場合　（30個入１箱、15個入１箱）</t>
    <rPh sb="5" eb="6">
      <t>ハリ</t>
    </rPh>
    <rPh sb="7" eb="8">
      <t>ツキ</t>
    </rPh>
    <rPh sb="11" eb="12">
      <t>コ</t>
    </rPh>
    <rPh sb="12" eb="14">
      <t>イジョウ</t>
    </rPh>
    <rPh sb="14" eb="15">
      <t>ツカ</t>
    </rPh>
    <rPh sb="16" eb="18">
      <t>バアイ</t>
    </rPh>
    <rPh sb="22" eb="23">
      <t>コ</t>
    </rPh>
    <rPh sb="23" eb="24">
      <t>イ</t>
    </rPh>
    <rPh sb="25" eb="26">
      <t>ハコ</t>
    </rPh>
    <rPh sb="29" eb="30">
      <t>コ</t>
    </rPh>
    <rPh sb="30" eb="31">
      <t>イ</t>
    </rPh>
    <rPh sb="32" eb="33">
      <t>ハコ</t>
    </rPh>
    <phoneticPr fontId="2"/>
  </si>
  <si>
    <t>センサーと針を月に20個以上使う場合　（30個入１箱）</t>
    <rPh sb="5" eb="6">
      <t>ハリ</t>
    </rPh>
    <rPh sb="7" eb="8">
      <t>ツキ</t>
    </rPh>
    <rPh sb="11" eb="12">
      <t>コ</t>
    </rPh>
    <rPh sb="12" eb="14">
      <t>イジョウ</t>
    </rPh>
    <rPh sb="14" eb="15">
      <t>ツカ</t>
    </rPh>
    <rPh sb="16" eb="18">
      <t>バアイ</t>
    </rPh>
    <rPh sb="22" eb="23">
      <t>コ</t>
    </rPh>
    <rPh sb="23" eb="24">
      <t>イ</t>
    </rPh>
    <rPh sb="25" eb="26">
      <t>ハコ</t>
    </rPh>
    <phoneticPr fontId="2"/>
  </si>
  <si>
    <t>注入器加算</t>
    <rPh sb="0" eb="2">
      <t>チュウニュウ</t>
    </rPh>
    <rPh sb="2" eb="3">
      <t>ウツワ</t>
    </rPh>
    <rPh sb="3" eb="5">
      <t>カサン</t>
    </rPh>
    <phoneticPr fontId="2"/>
  </si>
  <si>
    <t>ノボペン（ノボ）、ヒューマペン（リリー）、イタンゴ（サノフィ）の購入</t>
    <rPh sb="32" eb="34">
      <t>コウニュウ</t>
    </rPh>
    <phoneticPr fontId="2"/>
  </si>
  <si>
    <t>間歇注入シリンジポンプ加算</t>
    <phoneticPr fontId="2"/>
  </si>
  <si>
    <r>
      <t>ボーラス設定機能</t>
    </r>
    <r>
      <rPr>
        <sz val="11"/>
        <color rgb="FFFF0000"/>
        <rFont val="ＭＳ Ｐゴシック"/>
        <family val="3"/>
        <charset val="128"/>
        <scheme val="minor"/>
      </rPr>
      <t>のない</t>
    </r>
    <r>
      <rPr>
        <sz val="11"/>
        <color theme="1"/>
        <rFont val="ＭＳ Ｐゴシック"/>
        <family val="2"/>
        <charset val="128"/>
        <scheme val="minor"/>
      </rPr>
      <t>CSIIを使う場合</t>
    </r>
    <rPh sb="4" eb="6">
      <t>セッテイ</t>
    </rPh>
    <rPh sb="6" eb="8">
      <t>キノウ</t>
    </rPh>
    <rPh sb="16" eb="17">
      <t>ツカ</t>
    </rPh>
    <rPh sb="18" eb="20">
      <t>バアイ</t>
    </rPh>
    <phoneticPr fontId="2"/>
  </si>
  <si>
    <t>持続血糖測定器加算</t>
    <phoneticPr fontId="2"/>
  </si>
  <si>
    <t>ボーラス設定機能があるCSIIを使う場合</t>
    <rPh sb="4" eb="6">
      <t>セッテイ</t>
    </rPh>
    <rPh sb="6" eb="8">
      <t>キノウ</t>
    </rPh>
    <rPh sb="16" eb="17">
      <t>ツカ</t>
    </rPh>
    <rPh sb="18" eb="20">
      <t>バアイ</t>
    </rPh>
    <phoneticPr fontId="2"/>
  </si>
  <si>
    <t>無線CGMのセンサーが月に2個以下の場合</t>
    <rPh sb="0" eb="2">
      <t>ムセン</t>
    </rPh>
    <rPh sb="11" eb="12">
      <t>ツキ</t>
    </rPh>
    <rPh sb="14" eb="15">
      <t>コ</t>
    </rPh>
    <rPh sb="15" eb="17">
      <t>イカ</t>
    </rPh>
    <rPh sb="18" eb="20">
      <t>バアイ</t>
    </rPh>
    <phoneticPr fontId="2"/>
  </si>
  <si>
    <t>無線CGMのセンサーが月に4個以下の場合</t>
    <rPh sb="0" eb="2">
      <t>ムセン</t>
    </rPh>
    <rPh sb="11" eb="12">
      <t>ツキ</t>
    </rPh>
    <rPh sb="14" eb="15">
      <t>コ</t>
    </rPh>
    <rPh sb="15" eb="17">
      <t>イカ</t>
    </rPh>
    <rPh sb="18" eb="20">
      <t>バアイ</t>
    </rPh>
    <phoneticPr fontId="2"/>
  </si>
  <si>
    <r>
      <t>無線CGMのセンサーが月に</t>
    </r>
    <r>
      <rPr>
        <sz val="11"/>
        <color rgb="FFFF0000"/>
        <rFont val="ＭＳ Ｐゴシック"/>
        <family val="3"/>
        <charset val="128"/>
        <scheme val="minor"/>
      </rPr>
      <t>5個以上</t>
    </r>
    <r>
      <rPr>
        <sz val="11"/>
        <color theme="1"/>
        <rFont val="ＭＳ Ｐゴシック"/>
        <family val="2"/>
        <charset val="128"/>
        <scheme val="minor"/>
      </rPr>
      <t>の場合</t>
    </r>
    <rPh sb="0" eb="2">
      <t>ムセン</t>
    </rPh>
    <rPh sb="11" eb="12">
      <t>ツキ</t>
    </rPh>
    <rPh sb="14" eb="15">
      <t>コ</t>
    </rPh>
    <rPh sb="15" eb="17">
      <t>イジョウ</t>
    </rPh>
    <rPh sb="18" eb="20">
      <t>バアイ</t>
    </rPh>
    <phoneticPr fontId="2"/>
  </si>
  <si>
    <t>生化学的検査（Ⅰ）</t>
    <phoneticPr fontId="2"/>
  </si>
  <si>
    <t>ﾍﾓｸﾞﾛﾋﾞﾝA1ｃ(HbA1ｃ)</t>
    <phoneticPr fontId="2"/>
  </si>
  <si>
    <t>ﾍﾓｸﾞﾛﾋﾞﾝA1ｃ検査の実施料</t>
    <rPh sb="11" eb="13">
      <t>ケンサ</t>
    </rPh>
    <rPh sb="14" eb="16">
      <t>ジッシ</t>
    </rPh>
    <phoneticPr fontId="2"/>
  </si>
  <si>
    <t>尿中一般物質定性半定量検査</t>
    <phoneticPr fontId="2"/>
  </si>
  <si>
    <t>尿糖、ケトン、アルブミンなどの検査料</t>
    <rPh sb="0" eb="1">
      <t>ニョウ</t>
    </rPh>
    <rPh sb="1" eb="2">
      <t>トウ</t>
    </rPh>
    <rPh sb="15" eb="17">
      <t>ケンサ</t>
    </rPh>
    <rPh sb="17" eb="18">
      <t>リョウ</t>
    </rPh>
    <phoneticPr fontId="2"/>
  </si>
  <si>
    <t>注入器用注射針加算</t>
    <rPh sb="0" eb="2">
      <t>チュウニュウ</t>
    </rPh>
    <rPh sb="2" eb="4">
      <t>キヨウ</t>
    </rPh>
    <rPh sb="4" eb="7">
      <t>チュウシャバリ</t>
    </rPh>
    <rPh sb="7" eb="9">
      <t>カサン</t>
    </rPh>
    <phoneticPr fontId="2"/>
  </si>
  <si>
    <t>合計</t>
    <rPh sb="0" eb="2">
      <t>ゴウケイ</t>
    </rPh>
    <phoneticPr fontId="2"/>
  </si>
  <si>
    <t>処方箋料</t>
    <rPh sb="0" eb="3">
      <t>ショホウセン</t>
    </rPh>
    <rPh sb="3" eb="4">
      <t>リョウ</t>
    </rPh>
    <phoneticPr fontId="2"/>
  </si>
  <si>
    <t>錠剤以外の処方（注射薬）をした場合</t>
    <rPh sb="0" eb="2">
      <t>ジョウザイ</t>
    </rPh>
    <rPh sb="2" eb="4">
      <t>イガイ</t>
    </rPh>
    <rPh sb="5" eb="7">
      <t>ショホウ</t>
    </rPh>
    <rPh sb="8" eb="11">
      <t>チュウシャヤク</t>
    </rPh>
    <rPh sb="15" eb="17">
      <t>バアイ</t>
    </rPh>
    <phoneticPr fontId="2"/>
  </si>
  <si>
    <t>調剤報酬の項目名</t>
    <rPh sb="0" eb="2">
      <t>チョウザイ</t>
    </rPh>
    <rPh sb="2" eb="4">
      <t>ホウシュウ</t>
    </rPh>
    <rPh sb="5" eb="7">
      <t>コウモク</t>
    </rPh>
    <rPh sb="7" eb="8">
      <t>メイ</t>
    </rPh>
    <phoneticPr fontId="2"/>
  </si>
  <si>
    <t>材料費</t>
    <rPh sb="0" eb="3">
      <t>ザイリョウヒ</t>
    </rPh>
    <phoneticPr fontId="2"/>
  </si>
  <si>
    <t>調剤基本料</t>
    <rPh sb="0" eb="2">
      <t>チョウザイ</t>
    </rPh>
    <rPh sb="2" eb="5">
      <t>キホンリョウ</t>
    </rPh>
    <phoneticPr fontId="2"/>
  </si>
  <si>
    <t>ノボラピット注フレックスペン</t>
    <rPh sb="6" eb="7">
      <t>チュウ</t>
    </rPh>
    <phoneticPr fontId="2"/>
  </si>
  <si>
    <t>アビトラ注ソロスター</t>
    <rPh sb="4" eb="5">
      <t>チュウ</t>
    </rPh>
    <phoneticPr fontId="2"/>
  </si>
  <si>
    <t>薬材料</t>
    <rPh sb="0" eb="1">
      <t>ヤク</t>
    </rPh>
    <rPh sb="1" eb="3">
      <t>ザイリョウ</t>
    </rPh>
    <phoneticPr fontId="2"/>
  </si>
  <si>
    <t>種類</t>
    <rPh sb="0" eb="2">
      <t>シュルイ</t>
    </rPh>
    <phoneticPr fontId="2"/>
  </si>
  <si>
    <t>ノボリンＲ注フレックスペン</t>
    <rPh sb="5" eb="6">
      <t>チュウ</t>
    </rPh>
    <phoneticPr fontId="2"/>
  </si>
  <si>
    <t>ヒューマリンＲ注ミリオペン</t>
    <rPh sb="7" eb="8">
      <t>チュウ</t>
    </rPh>
    <phoneticPr fontId="2"/>
  </si>
  <si>
    <t>超速効</t>
    <rPh sb="0" eb="1">
      <t>チョウ</t>
    </rPh>
    <rPh sb="1" eb="3">
      <t>ソッコウ</t>
    </rPh>
    <phoneticPr fontId="2"/>
  </si>
  <si>
    <t>速効</t>
    <rPh sb="0" eb="2">
      <t>ソッコウ</t>
    </rPh>
    <phoneticPr fontId="2"/>
  </si>
  <si>
    <t>持効</t>
    <rPh sb="0" eb="1">
      <t>モ</t>
    </rPh>
    <rPh sb="1" eb="2">
      <t>コウ</t>
    </rPh>
    <phoneticPr fontId="2"/>
  </si>
  <si>
    <t>トレシーバ注フレックスタッチ</t>
    <rPh sb="5" eb="6">
      <t>チュウ</t>
    </rPh>
    <phoneticPr fontId="2"/>
  </si>
  <si>
    <t>ランタス注ソロスター</t>
    <rPh sb="4" eb="5">
      <t>チュウ</t>
    </rPh>
    <phoneticPr fontId="2"/>
  </si>
  <si>
    <t>ノボラピット注ペンフィル</t>
    <rPh sb="6" eb="7">
      <t>チュウ</t>
    </rPh>
    <phoneticPr fontId="2"/>
  </si>
  <si>
    <t>ヒューマログ注カート</t>
    <rPh sb="6" eb="7">
      <t>チュウ</t>
    </rPh>
    <phoneticPr fontId="2"/>
  </si>
  <si>
    <t>アビトラ注カート</t>
    <rPh sb="4" eb="5">
      <t>チュウ</t>
    </rPh>
    <phoneticPr fontId="2"/>
  </si>
  <si>
    <t>ヒューマリンＲ注カート</t>
    <rPh sb="7" eb="8">
      <t>チュウ</t>
    </rPh>
    <phoneticPr fontId="2"/>
  </si>
  <si>
    <t>ランタス注カート</t>
    <rPh sb="4" eb="5">
      <t>チュウ</t>
    </rPh>
    <phoneticPr fontId="2"/>
  </si>
  <si>
    <t>【プレフィルド】　使いきり　300単位</t>
    <rPh sb="9" eb="10">
      <t>ツカ</t>
    </rPh>
    <rPh sb="17" eb="19">
      <t>タンイ</t>
    </rPh>
    <phoneticPr fontId="2"/>
  </si>
  <si>
    <t>おまけ</t>
    <phoneticPr fontId="2"/>
  </si>
  <si>
    <t>院内請求計</t>
    <rPh sb="0" eb="2">
      <t>インナイ</t>
    </rPh>
    <rPh sb="2" eb="4">
      <t>セイキュウ</t>
    </rPh>
    <rPh sb="4" eb="5">
      <t>ケイ</t>
    </rPh>
    <phoneticPr fontId="2"/>
  </si>
  <si>
    <t>院外請求計</t>
    <rPh sb="0" eb="2">
      <t>インガイ</t>
    </rPh>
    <rPh sb="2" eb="4">
      <t>セイキュウ</t>
    </rPh>
    <rPh sb="4" eb="5">
      <t>ケイ</t>
    </rPh>
    <phoneticPr fontId="2"/>
  </si>
  <si>
    <t>医療費シュミレーター（院外）</t>
    <rPh sb="0" eb="3">
      <t>イリョウヒ</t>
    </rPh>
    <rPh sb="11" eb="13">
      <t>インガイ</t>
    </rPh>
    <phoneticPr fontId="2"/>
  </si>
  <si>
    <t>医療費シュミレーター（院内）</t>
    <rPh sb="0" eb="3">
      <t>イリョウヒ</t>
    </rPh>
    <rPh sb="11" eb="13">
      <t>インナイ</t>
    </rPh>
    <phoneticPr fontId="2"/>
  </si>
  <si>
    <t>調剤技術料</t>
    <rPh sb="0" eb="2">
      <t>チョウザイ</t>
    </rPh>
    <rPh sb="2" eb="5">
      <t>ギジュツリョウ</t>
    </rPh>
    <phoneticPr fontId="2"/>
  </si>
  <si>
    <t>処方箋受付料</t>
    <rPh sb="0" eb="3">
      <t>ショホウセン</t>
    </rPh>
    <rPh sb="3" eb="5">
      <t>ウケツケ</t>
    </rPh>
    <rPh sb="5" eb="6">
      <t>リョウ</t>
    </rPh>
    <phoneticPr fontId="2"/>
  </si>
  <si>
    <t>薬剤服用歴管理指導料</t>
    <rPh sb="0" eb="2">
      <t>ヤクザイ</t>
    </rPh>
    <rPh sb="2" eb="4">
      <t>フクヨウ</t>
    </rPh>
    <rPh sb="4" eb="5">
      <t>レキ</t>
    </rPh>
    <rPh sb="5" eb="7">
      <t>カンリ</t>
    </rPh>
    <rPh sb="7" eb="9">
      <t>シドウ</t>
    </rPh>
    <rPh sb="9" eb="10">
      <t>リョウ</t>
    </rPh>
    <phoneticPr fontId="2"/>
  </si>
  <si>
    <t>特定薬剤管理指導加算</t>
    <rPh sb="0" eb="2">
      <t>トクテイ</t>
    </rPh>
    <rPh sb="2" eb="4">
      <t>ヤクザイ</t>
    </rPh>
    <rPh sb="4" eb="6">
      <t>カンリ</t>
    </rPh>
    <rPh sb="6" eb="8">
      <t>シドウ</t>
    </rPh>
    <rPh sb="8" eb="10">
      <t>カサン</t>
    </rPh>
    <phoneticPr fontId="2"/>
  </si>
  <si>
    <t>注射薬の調剤手数料</t>
    <rPh sb="0" eb="3">
      <t>チュウシャヤク</t>
    </rPh>
    <rPh sb="4" eb="6">
      <t>チョウザイ</t>
    </rPh>
    <rPh sb="6" eb="9">
      <t>テスウリョウ</t>
    </rPh>
    <phoneticPr fontId="2"/>
  </si>
  <si>
    <t>糖尿病用剤を扱うから</t>
    <rPh sb="6" eb="7">
      <t>アツカ</t>
    </rPh>
    <phoneticPr fontId="2"/>
  </si>
  <si>
    <t>注射針</t>
    <rPh sb="0" eb="3">
      <t>チュウシャバリ</t>
    </rPh>
    <phoneticPr fontId="2"/>
  </si>
  <si>
    <t>ブドウ糖（スマイル）</t>
    <rPh sb="3" eb="4">
      <t>トウ</t>
    </rPh>
    <phoneticPr fontId="2"/>
  </si>
  <si>
    <r>
      <t>センサーと針を月に120個以上使う場合　（30個入４箱</t>
    </r>
    <r>
      <rPr>
        <sz val="11"/>
        <color rgb="FFFF0000"/>
        <rFont val="ＭＳ Ｐゴシック"/>
        <family val="3"/>
        <charset val="128"/>
        <scheme val="minor"/>
      </rPr>
      <t>以上</t>
    </r>
    <r>
      <rPr>
        <sz val="11"/>
        <color theme="1"/>
        <rFont val="ＭＳ Ｐゴシック"/>
        <family val="2"/>
        <charset val="128"/>
        <scheme val="minor"/>
      </rPr>
      <t>）</t>
    </r>
    <rPh sb="5" eb="6">
      <t>ハリ</t>
    </rPh>
    <rPh sb="7" eb="8">
      <t>ツキ</t>
    </rPh>
    <rPh sb="12" eb="13">
      <t>コ</t>
    </rPh>
    <rPh sb="13" eb="15">
      <t>イジョウ</t>
    </rPh>
    <rPh sb="15" eb="16">
      <t>ツカ</t>
    </rPh>
    <rPh sb="17" eb="19">
      <t>バアイ</t>
    </rPh>
    <rPh sb="23" eb="24">
      <t>コ</t>
    </rPh>
    <rPh sb="24" eb="25">
      <t>イ</t>
    </rPh>
    <rPh sb="26" eb="27">
      <t>ハコ</t>
    </rPh>
    <rPh sb="27" eb="29">
      <t>イジョウ</t>
    </rPh>
    <phoneticPr fontId="2"/>
  </si>
  <si>
    <t>外来迅速検体検査加算</t>
    <rPh sb="0" eb="2">
      <t>ガイライ</t>
    </rPh>
    <rPh sb="2" eb="4">
      <t>ジンソク</t>
    </rPh>
    <rPh sb="4" eb="6">
      <t>ケンタイ</t>
    </rPh>
    <rPh sb="6" eb="8">
      <t>ケンサ</t>
    </rPh>
    <rPh sb="8" eb="10">
      <t>カサン</t>
    </rPh>
    <phoneticPr fontId="2"/>
  </si>
  <si>
    <t>血液採取料（静脈）</t>
    <rPh sb="0" eb="2">
      <t>ケツエキ</t>
    </rPh>
    <rPh sb="2" eb="4">
      <t>サイシュ</t>
    </rPh>
    <rPh sb="4" eb="5">
      <t>リョウ</t>
    </rPh>
    <rPh sb="6" eb="8">
      <t>ジョウミャク</t>
    </rPh>
    <phoneticPr fontId="2"/>
  </si>
  <si>
    <t>採血の実施料</t>
    <rPh sb="0" eb="2">
      <t>サイケツ</t>
    </rPh>
    <rPh sb="3" eb="5">
      <t>ジッシ</t>
    </rPh>
    <rPh sb="5" eb="6">
      <t>リョウ</t>
    </rPh>
    <phoneticPr fontId="2"/>
  </si>
  <si>
    <t>日、祝、年末年始に診察を受けた場合</t>
    <rPh sb="0" eb="1">
      <t>ニチ</t>
    </rPh>
    <rPh sb="2" eb="3">
      <t>シュク</t>
    </rPh>
    <rPh sb="4" eb="6">
      <t>ネンマツ</t>
    </rPh>
    <rPh sb="6" eb="8">
      <t>ネンシ</t>
    </rPh>
    <rPh sb="9" eb="11">
      <t>シンサツ</t>
    </rPh>
    <rPh sb="12" eb="13">
      <t>ウ</t>
    </rPh>
    <rPh sb="15" eb="17">
      <t>バアイ</t>
    </rPh>
    <phoneticPr fontId="2"/>
  </si>
  <si>
    <t>22時～6時の時間に診察を受けた場合</t>
    <rPh sb="2" eb="3">
      <t>ジ</t>
    </rPh>
    <rPh sb="5" eb="6">
      <t>ジ</t>
    </rPh>
    <rPh sb="7" eb="9">
      <t>ジカン</t>
    </rPh>
    <rPh sb="10" eb="12">
      <t>シンサツ</t>
    </rPh>
    <rPh sb="13" eb="14">
      <t>ウ</t>
    </rPh>
    <rPh sb="16" eb="18">
      <t>バアイ</t>
    </rPh>
    <phoneticPr fontId="2"/>
  </si>
  <si>
    <t>診療所（クリニック）で診察が18時以降、8時前になった場合</t>
    <rPh sb="0" eb="2">
      <t>シンリョウ</t>
    </rPh>
    <rPh sb="2" eb="3">
      <t>ショ</t>
    </rPh>
    <rPh sb="11" eb="13">
      <t>シンサツ</t>
    </rPh>
    <rPh sb="16" eb="17">
      <t>ジ</t>
    </rPh>
    <rPh sb="17" eb="19">
      <t>イコウ</t>
    </rPh>
    <rPh sb="21" eb="22">
      <t>ジ</t>
    </rPh>
    <rPh sb="22" eb="23">
      <t>マエ</t>
    </rPh>
    <rPh sb="27" eb="29">
      <t>バアイ</t>
    </rPh>
    <phoneticPr fontId="2"/>
  </si>
  <si>
    <t>18時～22時、6時～8時（平日）に診察を受けた場合</t>
    <rPh sb="2" eb="3">
      <t>ジ</t>
    </rPh>
    <rPh sb="6" eb="7">
      <t>ジ</t>
    </rPh>
    <rPh sb="9" eb="10">
      <t>ジ</t>
    </rPh>
    <rPh sb="12" eb="13">
      <t>ジ</t>
    </rPh>
    <rPh sb="14" eb="16">
      <t>ヘイジツ</t>
    </rPh>
    <rPh sb="18" eb="20">
      <t>シンサツ</t>
    </rPh>
    <rPh sb="21" eb="22">
      <t>ウ</t>
    </rPh>
    <rPh sb="24" eb="26">
      <t>バアイ</t>
    </rPh>
    <phoneticPr fontId="2"/>
  </si>
  <si>
    <t>更新日</t>
    <rPh sb="0" eb="3">
      <t>コウシンビ</t>
    </rPh>
    <phoneticPr fontId="2"/>
  </si>
  <si>
    <t>更新回数</t>
    <rPh sb="0" eb="2">
      <t>コウシン</t>
    </rPh>
    <rPh sb="2" eb="4">
      <t>カイスウ</t>
    </rPh>
    <phoneticPr fontId="2"/>
  </si>
  <si>
    <t>時間外加算（再診）</t>
    <rPh sb="0" eb="3">
      <t>ジカンガイ</t>
    </rPh>
    <rPh sb="3" eb="5">
      <t>カサン</t>
    </rPh>
    <rPh sb="6" eb="8">
      <t>サイシン</t>
    </rPh>
    <phoneticPr fontId="2"/>
  </si>
  <si>
    <t>休日加算（再診）</t>
    <rPh sb="0" eb="2">
      <t>キュウジツ</t>
    </rPh>
    <rPh sb="2" eb="4">
      <t>カサン</t>
    </rPh>
    <rPh sb="5" eb="7">
      <t>サイシン</t>
    </rPh>
    <phoneticPr fontId="2"/>
  </si>
  <si>
    <t>深夜加算（再診）</t>
    <rPh sb="0" eb="2">
      <t>シンヤ</t>
    </rPh>
    <rPh sb="2" eb="4">
      <t>カサン</t>
    </rPh>
    <rPh sb="5" eb="7">
      <t>サイシン</t>
    </rPh>
    <phoneticPr fontId="2"/>
  </si>
  <si>
    <t>夜間・早朝等加算（初・再診）</t>
    <rPh sb="9" eb="10">
      <t>ハツ</t>
    </rPh>
    <rPh sb="11" eb="13">
      <t>サイシン</t>
    </rPh>
    <phoneticPr fontId="2"/>
  </si>
  <si>
    <t>検体検査管理加算（Ⅰ）</t>
    <rPh sb="0" eb="2">
      <t>ケンタイ</t>
    </rPh>
    <rPh sb="2" eb="4">
      <t>ケンサ</t>
    </rPh>
    <rPh sb="4" eb="6">
      <t>カンリ</t>
    </rPh>
    <rPh sb="6" eb="8">
      <t>カサン</t>
    </rPh>
    <phoneticPr fontId="2"/>
  </si>
  <si>
    <t>検体検査管理加算（Ⅱ）</t>
    <phoneticPr fontId="2"/>
  </si>
  <si>
    <t>院内で全ての血液・尿検査ができる病院で検査をした場合</t>
    <rPh sb="0" eb="2">
      <t>インナイ</t>
    </rPh>
    <rPh sb="3" eb="4">
      <t>スベ</t>
    </rPh>
    <rPh sb="6" eb="8">
      <t>ケツエキ</t>
    </rPh>
    <rPh sb="9" eb="10">
      <t>ニョウ</t>
    </rPh>
    <rPh sb="10" eb="12">
      <t>ケンサ</t>
    </rPh>
    <rPh sb="16" eb="18">
      <t>ビョウイン</t>
    </rPh>
    <rPh sb="19" eb="21">
      <t>ケンサ</t>
    </rPh>
    <rPh sb="24" eb="26">
      <t>バアイ</t>
    </rPh>
    <phoneticPr fontId="2"/>
  </si>
  <si>
    <t>比較１</t>
    <rPh sb="0" eb="2">
      <t>ヒカク</t>
    </rPh>
    <phoneticPr fontId="2"/>
  </si>
  <si>
    <t>現在の計</t>
    <rPh sb="0" eb="2">
      <t>ゲンザイ</t>
    </rPh>
    <rPh sb="3" eb="4">
      <t>ケイ</t>
    </rPh>
    <phoneticPr fontId="2"/>
  </si>
  <si>
    <t>差額</t>
    <rPh sb="0" eb="2">
      <t>サガク</t>
    </rPh>
    <phoneticPr fontId="2"/>
  </si>
  <si>
    <t>レベミル注フレックスペン（中間[N]型の改良版）</t>
    <rPh sb="4" eb="5">
      <t>チュウ</t>
    </rPh>
    <phoneticPr fontId="2"/>
  </si>
  <si>
    <t>インスリングラルギンＢＳ注ミリオペン「リリー」</t>
    <rPh sb="12" eb="13">
      <t>チュウ</t>
    </rPh>
    <phoneticPr fontId="2"/>
  </si>
  <si>
    <t>インスリングラルギンＢＳ注カート「リリー」</t>
    <rPh sb="12" eb="13">
      <t>チュウ</t>
    </rPh>
    <phoneticPr fontId="2"/>
  </si>
  <si>
    <t>トレシーバ注ペンフィル</t>
    <rPh sb="5" eb="6">
      <t>チュウ</t>
    </rPh>
    <phoneticPr fontId="2"/>
  </si>
  <si>
    <t>持効</t>
    <rPh sb="0" eb="1">
      <t>モチ</t>
    </rPh>
    <rPh sb="1" eb="2">
      <t>コウ</t>
    </rPh>
    <phoneticPr fontId="2"/>
  </si>
  <si>
    <t>レベミル注ペンフィル（中間[N]型の改良版）</t>
    <rPh sb="4" eb="5">
      <t>チュウ</t>
    </rPh>
    <phoneticPr fontId="2"/>
  </si>
  <si>
    <r>
      <t>ランタスＸＲ注ソロスター（</t>
    </r>
    <r>
      <rPr>
        <sz val="11"/>
        <color rgb="FFFF0000"/>
        <rFont val="ＭＳ Ｐゴシック"/>
        <family val="3"/>
        <charset val="128"/>
        <scheme val="minor"/>
      </rPr>
      <t>注：無印ランタス換算450単位分</t>
    </r>
    <r>
      <rPr>
        <sz val="11"/>
        <color theme="1"/>
        <rFont val="ＭＳ Ｐゴシック"/>
        <family val="2"/>
        <charset val="128"/>
        <scheme val="minor"/>
      </rPr>
      <t>）</t>
    </r>
    <rPh sb="6" eb="7">
      <t>チュウ</t>
    </rPh>
    <rPh sb="13" eb="14">
      <t>チュウ</t>
    </rPh>
    <rPh sb="15" eb="17">
      <t>ムジルシ</t>
    </rPh>
    <rPh sb="21" eb="23">
      <t>カンサン</t>
    </rPh>
    <rPh sb="26" eb="28">
      <t>タンイ</t>
    </rPh>
    <rPh sb="28" eb="29">
      <t>フン</t>
    </rPh>
    <phoneticPr fontId="2"/>
  </si>
  <si>
    <t>ランタスＸＲ注カート(未発売）</t>
    <rPh sb="11" eb="14">
      <t>ミハツバイ</t>
    </rPh>
    <phoneticPr fontId="2"/>
  </si>
  <si>
    <t>初診料</t>
    <rPh sb="0" eb="3">
      <t>ショシンリョウ</t>
    </rPh>
    <phoneticPr fontId="2"/>
  </si>
  <si>
    <t>診療情報提供料（Ⅰ）</t>
    <phoneticPr fontId="2"/>
  </si>
  <si>
    <t>診療情報提供料（Ⅱ）</t>
    <phoneticPr fontId="2"/>
  </si>
  <si>
    <t>紹介状の作成料</t>
    <rPh sb="0" eb="3">
      <t>ショウカイジョウ</t>
    </rPh>
    <rPh sb="4" eb="6">
      <t>サクセイ</t>
    </rPh>
    <rPh sb="6" eb="7">
      <t>リョウ</t>
    </rPh>
    <phoneticPr fontId="2"/>
  </si>
  <si>
    <t>セカンドオピニオン目的（対応病院宛）の紹介状作成料</t>
    <rPh sb="9" eb="11">
      <t>モクテキ</t>
    </rPh>
    <rPh sb="12" eb="14">
      <t>タイオウ</t>
    </rPh>
    <rPh sb="14" eb="16">
      <t>ビョウイン</t>
    </rPh>
    <rPh sb="16" eb="17">
      <t>アテ</t>
    </rPh>
    <rPh sb="19" eb="22">
      <t>ショウカイジョウ</t>
    </rPh>
    <rPh sb="22" eb="24">
      <t>サクセイ</t>
    </rPh>
    <rPh sb="24" eb="25">
      <t>リョウ</t>
    </rPh>
    <phoneticPr fontId="2"/>
  </si>
  <si>
    <t>が通常発生する項目</t>
    <rPh sb="1" eb="3">
      <t>ツウジョウ</t>
    </rPh>
    <rPh sb="3" eb="5">
      <t>ハッセイ</t>
    </rPh>
    <rPh sb="7" eb="9">
      <t>コウモク</t>
    </rPh>
    <phoneticPr fontId="2"/>
  </si>
  <si>
    <t>※背景色</t>
    <rPh sb="1" eb="3">
      <t>ハイケイ</t>
    </rPh>
    <rPh sb="3" eb="4">
      <t>イロ</t>
    </rPh>
    <phoneticPr fontId="2"/>
  </si>
  <si>
    <t>処方箋受付１回につき（かかりつけ：お薬手帳に記載）</t>
    <rPh sb="0" eb="3">
      <t>ショホウセン</t>
    </rPh>
    <rPh sb="3" eb="5">
      <t>ウケツケ</t>
    </rPh>
    <rPh sb="6" eb="7">
      <t>カイ</t>
    </rPh>
    <rPh sb="18" eb="19">
      <t>クスリ</t>
    </rPh>
    <rPh sb="19" eb="21">
      <t>テチョウ</t>
    </rPh>
    <rPh sb="22" eb="24">
      <t>キサイ</t>
    </rPh>
    <phoneticPr fontId="2"/>
  </si>
  <si>
    <t>処方箋受付１回につき（上記以外・お薬手帳なし）</t>
    <rPh sb="11" eb="13">
      <t>ジョウキ</t>
    </rPh>
    <rPh sb="13" eb="15">
      <t>イガイ</t>
    </rPh>
    <phoneticPr fontId="2"/>
  </si>
  <si>
    <t>単価/円</t>
    <rPh sb="0" eb="2">
      <t>タンカ</t>
    </rPh>
    <rPh sb="3" eb="4">
      <t>エン</t>
    </rPh>
    <phoneticPr fontId="2"/>
  </si>
  <si>
    <t>【カードリッジ】　300単位</t>
    <rPh sb="12" eb="14">
      <t>タンイ</t>
    </rPh>
    <phoneticPr fontId="2"/>
  </si>
  <si>
    <t>-</t>
    <phoneticPr fontId="2"/>
  </si>
  <si>
    <t>は、ﾊﾞｲｵｼﾐﾗｰ（≒ｼﾞｪﾈﾘｯｸ）製剤</t>
    <rPh sb="20" eb="22">
      <t>セイザイ</t>
    </rPh>
    <phoneticPr fontId="2"/>
  </si>
  <si>
    <t>一般的な血液検査（血糖含む）の実施料</t>
    <rPh sb="0" eb="3">
      <t>イッパンテキ</t>
    </rPh>
    <rPh sb="4" eb="6">
      <t>ケツエキ</t>
    </rPh>
    <rPh sb="6" eb="8">
      <t>ケンサ</t>
    </rPh>
    <rPh sb="9" eb="11">
      <t>ケットウ</t>
    </rPh>
    <rPh sb="11" eb="12">
      <t>フク</t>
    </rPh>
    <rPh sb="15" eb="17">
      <t>ジッシ</t>
    </rPh>
    <rPh sb="17" eb="18">
      <t>リョウ</t>
    </rPh>
    <phoneticPr fontId="2"/>
  </si>
  <si>
    <t>一般的な血液検査（血糖含む）の判断料</t>
    <rPh sb="0" eb="3">
      <t>イッパンテキ</t>
    </rPh>
    <rPh sb="4" eb="6">
      <t>ケツエキ</t>
    </rPh>
    <rPh sb="6" eb="8">
      <t>ケンサ</t>
    </rPh>
    <rPh sb="9" eb="11">
      <t>ケットウ</t>
    </rPh>
    <rPh sb="11" eb="12">
      <t>フク</t>
    </rPh>
    <rPh sb="15" eb="17">
      <t>ハンダン</t>
    </rPh>
    <rPh sb="17" eb="18">
      <t>リョウ</t>
    </rPh>
    <phoneticPr fontId="2"/>
  </si>
  <si>
    <t>上と同じ＋検査担当の常勤医師がいる病院の場合（大学・国立病院など）</t>
    <rPh sb="0" eb="1">
      <t>ウエ</t>
    </rPh>
    <rPh sb="2" eb="3">
      <t>オナ</t>
    </rPh>
    <rPh sb="5" eb="7">
      <t>ケンサ</t>
    </rPh>
    <rPh sb="7" eb="9">
      <t>タントウ</t>
    </rPh>
    <rPh sb="10" eb="12">
      <t>ジョウキン</t>
    </rPh>
    <rPh sb="12" eb="14">
      <t>イシ</t>
    </rPh>
    <rPh sb="17" eb="19">
      <t>ビョウイン</t>
    </rPh>
    <rPh sb="20" eb="22">
      <t>バアイ</t>
    </rPh>
    <rPh sb="23" eb="25">
      <t>ダイガク</t>
    </rPh>
    <rPh sb="26" eb="28">
      <t>コクリツ</t>
    </rPh>
    <rPh sb="28" eb="30">
      <t>ビョウイン</t>
    </rPh>
    <phoneticPr fontId="2"/>
  </si>
  <si>
    <t>ノボリンＲ注ペンフィル（未発売）</t>
    <rPh sb="5" eb="6">
      <t>チュウ</t>
    </rPh>
    <rPh sb="12" eb="13">
      <t>ミ</t>
    </rPh>
    <rPh sb="13" eb="15">
      <t>ハツバイ</t>
    </rPh>
    <phoneticPr fontId="2"/>
  </si>
  <si>
    <t>-</t>
    <phoneticPr fontId="2"/>
  </si>
  <si>
    <t>ﾍﾓｸﾞﾛﾋﾞﾝA1ｃ検査の判断料</t>
    <rPh sb="11" eb="13">
      <t>ケンサ</t>
    </rPh>
    <rPh sb="14" eb="16">
      <t>ハンダン</t>
    </rPh>
    <phoneticPr fontId="2"/>
  </si>
  <si>
    <t>1年</t>
    <rPh sb="1" eb="2">
      <t>ネン</t>
    </rPh>
    <phoneticPr fontId="2"/>
  </si>
  <si>
    <t>10年</t>
    <rPh sb="2" eb="3">
      <t>ネン</t>
    </rPh>
    <phoneticPr fontId="2"/>
  </si>
  <si>
    <t>20年</t>
    <rPh sb="2" eb="3">
      <t>ネン</t>
    </rPh>
    <phoneticPr fontId="2"/>
  </si>
  <si>
    <t>30年</t>
    <rPh sb="2" eb="3">
      <t>ネン</t>
    </rPh>
    <phoneticPr fontId="2"/>
  </si>
  <si>
    <t>40年</t>
    <rPh sb="2" eb="3">
      <t>ネン</t>
    </rPh>
    <phoneticPr fontId="2"/>
  </si>
  <si>
    <t>50年</t>
    <rPh sb="2" eb="3">
      <t>ネン</t>
    </rPh>
    <phoneticPr fontId="2"/>
  </si>
  <si>
    <t>月額</t>
    <rPh sb="0" eb="2">
      <t>ゲツガク</t>
    </rPh>
    <phoneticPr fontId="2"/>
  </si>
  <si>
    <t>入力値</t>
    <rPh sb="0" eb="2">
      <t>ニュウリョク</t>
    </rPh>
    <rPh sb="2" eb="3">
      <t>アタイ</t>
    </rPh>
    <phoneticPr fontId="2"/>
  </si>
  <si>
    <t>ペン</t>
    <phoneticPr fontId="2"/>
  </si>
  <si>
    <t>ポンプ</t>
    <phoneticPr fontId="2"/>
  </si>
  <si>
    <t>CGMポンプ</t>
    <phoneticPr fontId="2"/>
  </si>
  <si>
    <t>生涯費用（単位：円）</t>
    <rPh sb="0" eb="2">
      <t>ショウガイ</t>
    </rPh>
    <rPh sb="2" eb="4">
      <t>ヒヨウ</t>
    </rPh>
    <rPh sb="5" eb="7">
      <t>タンイ</t>
    </rPh>
    <rPh sb="8" eb="9">
      <t>エン</t>
    </rPh>
    <phoneticPr fontId="2"/>
  </si>
  <si>
    <t>※CGMポンプは、頭金ありの住宅ローン並み。</t>
    <rPh sb="9" eb="10">
      <t>アタマ</t>
    </rPh>
    <rPh sb="10" eb="11">
      <t>カネ</t>
    </rPh>
    <rPh sb="14" eb="16">
      <t>ジュウタク</t>
    </rPh>
    <rPh sb="19" eb="20">
      <t>ナ</t>
    </rPh>
    <phoneticPr fontId="2"/>
  </si>
  <si>
    <t>超速効</t>
  </si>
  <si>
    <t>ノボラピット注ペンフィル</t>
  </si>
  <si>
    <t>時効</t>
  </si>
  <si>
    <t>トレシーバ注ペンフィル</t>
  </si>
  <si>
    <t>朝食前</t>
  </si>
  <si>
    <t>単位</t>
  </si>
  <si>
    <t>ノボラピット注フレックスペン</t>
  </si>
  <si>
    <t>昼食前</t>
  </si>
  <si>
    <t>夕食前</t>
  </si>
  <si>
    <t>アビトラ注ソロスター</t>
  </si>
  <si>
    <t>眠前</t>
  </si>
  <si>
    <t>超速効　【カードリッジ300単位】</t>
  </si>
  <si>
    <t>ヒューマログ注カート</t>
  </si>
  <si>
    <t>１日：計</t>
  </si>
  <si>
    <t>アビトラ注カート</t>
  </si>
  <si>
    <t>超速効　【CSII用バイアル】</t>
  </si>
  <si>
    <t>１本で</t>
  </si>
  <si>
    <t>日使用可</t>
  </si>
  <si>
    <t>30日で</t>
  </si>
  <si>
    <t>本</t>
  </si>
  <si>
    <t>処方日数</t>
  </si>
  <si>
    <t>日</t>
  </si>
  <si>
    <t>時効　【使いきり300単位ペン】</t>
  </si>
  <si>
    <t>計算本数</t>
  </si>
  <si>
    <t>トレシーバ注フレックスタッチ</t>
  </si>
  <si>
    <t>必要本数</t>
  </si>
  <si>
    <t>ランタス注ソロスター</t>
  </si>
  <si>
    <t>レベミル注フレックスペン</t>
  </si>
  <si>
    <t>インスリングラルギンＢＳ注ミリオペン「リリー」</t>
  </si>
  <si>
    <t>ランタスＸＲ注ソロスター[450単位相当]</t>
  </si>
  <si>
    <t>時効　【カードリッジ300単位】</t>
  </si>
  <si>
    <t>ランタス注カート</t>
  </si>
  <si>
    <t>レベミル注ペンフィル（中間[N]型の改良版）</t>
  </si>
  <si>
    <t>インスリングラルギンＢＳ注カート「リリー」</t>
  </si>
  <si>
    <t>インスリン必要単位計算</t>
    <rPh sb="5" eb="7">
      <t>ヒツヨウ</t>
    </rPh>
    <rPh sb="7" eb="9">
      <t>タンイ</t>
    </rPh>
    <rPh sb="9" eb="11">
      <t>ケイサン</t>
    </rPh>
    <phoneticPr fontId="2"/>
  </si>
  <si>
    <t>皮下グルコース測定電極</t>
    <rPh sb="0" eb="2">
      <t>ヒカ</t>
    </rPh>
    <rPh sb="7" eb="9">
      <t>ソクテイ</t>
    </rPh>
    <rPh sb="9" eb="11">
      <t>デンキョク</t>
    </rPh>
    <phoneticPr fontId="2"/>
  </si>
  <si>
    <t>皮下連続式グルコース測定</t>
    <rPh sb="0" eb="2">
      <t>ヒカ</t>
    </rPh>
    <rPh sb="2" eb="4">
      <t>レンゾク</t>
    </rPh>
    <rPh sb="4" eb="5">
      <t>シキ</t>
    </rPh>
    <rPh sb="10" eb="12">
      <t>ソクテイ</t>
    </rPh>
    <phoneticPr fontId="2"/>
  </si>
  <si>
    <t>センサーを着けた時、又は外した時に算定（14日間で1回のみ）</t>
    <rPh sb="5" eb="6">
      <t>ツ</t>
    </rPh>
    <rPh sb="8" eb="9">
      <t>トキ</t>
    </rPh>
    <rPh sb="10" eb="11">
      <t>マタ</t>
    </rPh>
    <rPh sb="12" eb="13">
      <t>ハズ</t>
    </rPh>
    <rPh sb="15" eb="16">
      <t>トキ</t>
    </rPh>
    <rPh sb="17" eb="19">
      <t>サンテイ</t>
    </rPh>
    <rPh sb="22" eb="23">
      <t>ニチ</t>
    </rPh>
    <rPh sb="23" eb="24">
      <t>アイダ</t>
    </rPh>
    <rPh sb="26" eb="27">
      <t>カイ</t>
    </rPh>
    <phoneticPr fontId="2"/>
  </si>
  <si>
    <t>投薬</t>
    <rPh sb="0" eb="2">
      <t>トウヤク</t>
    </rPh>
    <phoneticPr fontId="2"/>
  </si>
  <si>
    <t>飲み薬１</t>
    <rPh sb="0" eb="1">
      <t>ノ</t>
    </rPh>
    <rPh sb="2" eb="3">
      <t>グスリ</t>
    </rPh>
    <phoneticPr fontId="2"/>
  </si>
  <si>
    <t>飲み薬２</t>
    <rPh sb="0" eb="1">
      <t>ノ</t>
    </rPh>
    <rPh sb="2" eb="3">
      <t>グスリ</t>
    </rPh>
    <phoneticPr fontId="2"/>
  </si>
  <si>
    <t>飲み薬３</t>
    <rPh sb="0" eb="1">
      <t>ノ</t>
    </rPh>
    <rPh sb="2" eb="3">
      <t>グスリ</t>
    </rPh>
    <phoneticPr fontId="2"/>
  </si>
  <si>
    <t>☆ Ｆ列の「計算する」に半角数字の『1』を入力すると金額に反映されます。　　　☆ シートは保護されています。（パスワードはありません）</t>
    <rPh sb="3" eb="4">
      <t>レツ</t>
    </rPh>
    <rPh sb="6" eb="8">
      <t>ケイサン</t>
    </rPh>
    <rPh sb="12" eb="14">
      <t>ハンカク</t>
    </rPh>
    <rPh sb="14" eb="16">
      <t>スウジ</t>
    </rPh>
    <rPh sb="21" eb="23">
      <t>ニュウリョク</t>
    </rPh>
    <rPh sb="26" eb="28">
      <t>キンガク</t>
    </rPh>
    <rPh sb="29" eb="31">
      <t>ハンエイ</t>
    </rPh>
    <phoneticPr fontId="2"/>
  </si>
  <si>
    <t>☆ こちらのシュミレーターは、おおよその医療費を知るためのものです。医療機関により誤差があります。</t>
    <rPh sb="20" eb="23">
      <t>イリョウヒ</t>
    </rPh>
    <rPh sb="24" eb="25">
      <t>シ</t>
    </rPh>
    <rPh sb="34" eb="36">
      <t>イリョウ</t>
    </rPh>
    <rPh sb="36" eb="38">
      <t>キカン</t>
    </rPh>
    <rPh sb="41" eb="43">
      <t>ゴサ</t>
    </rPh>
    <phoneticPr fontId="2"/>
  </si>
  <si>
    <t>補正・空打ち用</t>
    <rPh sb="3" eb="4">
      <t>カラ</t>
    </rPh>
    <rPh sb="4" eb="5">
      <t>ウ</t>
    </rPh>
    <phoneticPr fontId="2"/>
  </si>
  <si>
    <t>補正・空打ち用</t>
    <phoneticPr fontId="2"/>
  </si>
  <si>
    <t>単位</t>
    <phoneticPr fontId="2"/>
  </si>
  <si>
    <t>センサーと針を月に90個以上使う場合　（30個入３箱）</t>
    <rPh sb="5" eb="6">
      <t>ハリ</t>
    </rPh>
    <rPh sb="7" eb="8">
      <t>ツキ</t>
    </rPh>
    <rPh sb="11" eb="12">
      <t>コ</t>
    </rPh>
    <rPh sb="12" eb="14">
      <t>イジョウ</t>
    </rPh>
    <rPh sb="14" eb="15">
      <t>ツカ</t>
    </rPh>
    <rPh sb="16" eb="18">
      <t>バアイ</t>
    </rPh>
    <rPh sb="22" eb="23">
      <t>コ</t>
    </rPh>
    <rPh sb="23" eb="24">
      <t>イ</t>
    </rPh>
    <rPh sb="25" eb="26">
      <t>ハコ</t>
    </rPh>
    <phoneticPr fontId="2"/>
  </si>
  <si>
    <r>
      <t>検査結果（5項目まで）を患者に口頭もくは用紙で</t>
    </r>
    <r>
      <rPr>
        <sz val="11"/>
        <color rgb="FFFF0000"/>
        <rFont val="ＭＳ Ｐゴシック"/>
        <family val="3"/>
        <charset val="128"/>
        <scheme val="minor"/>
      </rPr>
      <t>当日に通知</t>
    </r>
    <r>
      <rPr>
        <sz val="11"/>
        <color theme="1"/>
        <rFont val="ＭＳ Ｐゴシック"/>
        <family val="2"/>
        <charset val="128"/>
        <scheme val="minor"/>
      </rPr>
      <t>した場合</t>
    </r>
    <rPh sb="0" eb="2">
      <t>ケンサ</t>
    </rPh>
    <rPh sb="2" eb="4">
      <t>ケッカ</t>
    </rPh>
    <rPh sb="6" eb="8">
      <t>コウモク</t>
    </rPh>
    <rPh sb="12" eb="14">
      <t>カンジャ</t>
    </rPh>
    <rPh sb="15" eb="17">
      <t>コウトウ</t>
    </rPh>
    <rPh sb="20" eb="22">
      <t>ヨウシ</t>
    </rPh>
    <rPh sb="23" eb="25">
      <t>トウジツ</t>
    </rPh>
    <rPh sb="26" eb="28">
      <t>ツウチ</t>
    </rPh>
    <rPh sb="30" eb="32">
      <t>バアイ</t>
    </rPh>
    <phoneticPr fontId="2"/>
  </si>
  <si>
    <t>超速効　【使いきり300単位ペン】</t>
    <phoneticPr fontId="2"/>
  </si>
  <si>
    <t>ノボリンR注フレックスペン</t>
    <rPh sb="5" eb="6">
      <t>チュウ</t>
    </rPh>
    <phoneticPr fontId="2"/>
  </si>
  <si>
    <t>-</t>
    <phoneticPr fontId="2"/>
  </si>
  <si>
    <r>
      <t>インスリングラルギンBS注キット「FFP」</t>
    </r>
    <r>
      <rPr>
        <sz val="11"/>
        <color theme="1"/>
        <rFont val="ＭＳ Ｐゴシック"/>
        <family val="3"/>
        <charset val="128"/>
        <scheme val="minor"/>
      </rPr>
      <t>（生産終了）</t>
    </r>
    <rPh sb="22" eb="24">
      <t>セイサン</t>
    </rPh>
    <rPh sb="24" eb="26">
      <t>シュウリョウ</t>
    </rPh>
    <phoneticPr fontId="2"/>
  </si>
  <si>
    <t>速効　【300単位ペン】</t>
    <phoneticPr fontId="2"/>
  </si>
  <si>
    <t>ヒューマリンＲ注カート</t>
    <phoneticPr fontId="2"/>
  </si>
  <si>
    <t>ノボリンＲ注フレックスペン</t>
    <phoneticPr fontId="2"/>
  </si>
  <si>
    <t>ヒューマリンＲ注ミリオペン</t>
    <phoneticPr fontId="2"/>
  </si>
  <si>
    <t>ヒューマログ注ミリオペン/HD</t>
    <phoneticPr fontId="2"/>
  </si>
  <si>
    <r>
      <t xml:space="preserve">ヒューマログ注ミリオペンHD </t>
    </r>
    <r>
      <rPr>
        <b/>
        <sz val="11"/>
        <color theme="1"/>
        <rFont val="ＭＳ Ｐゴシック"/>
        <family val="3"/>
        <charset val="128"/>
        <scheme val="minor"/>
      </rPr>
      <t>（0.5単位注入）</t>
    </r>
    <rPh sb="19" eb="21">
      <t>タンイ</t>
    </rPh>
    <rPh sb="21" eb="23">
      <t>チュウニュウ</t>
    </rPh>
    <phoneticPr fontId="2"/>
  </si>
  <si>
    <t xml:space="preserve">ヒューマログ注ミリオペン </t>
    <rPh sb="6" eb="7">
      <t>チュウ</t>
    </rPh>
    <phoneticPr fontId="2"/>
  </si>
  <si>
    <t>32G （ﾍﾟﾝﾆｰﾄﾞﾙ[ﾃｰﾊﾟｰ/ﾌﾟﾗｽ]32G、ﾏｲｸﾛﾌｧｲﾝﾌﾟﾗｽ32G）</t>
    <phoneticPr fontId="2"/>
  </si>
  <si>
    <t>常時発生する項目</t>
    <rPh sb="0" eb="1">
      <t>ツネ</t>
    </rPh>
    <rPh sb="1" eb="2">
      <t>トキ</t>
    </rPh>
    <rPh sb="2" eb="4">
      <t>ハッセイ</t>
    </rPh>
    <rPh sb="6" eb="8">
      <t>コウモク</t>
    </rPh>
    <phoneticPr fontId="2"/>
  </si>
  <si>
    <r>
      <t>31G</t>
    </r>
    <r>
      <rPr>
        <sz val="11"/>
        <color rgb="FFFF0000"/>
        <rFont val="ＭＳ Ｐゴシック"/>
        <family val="3"/>
        <charset val="128"/>
        <scheme val="minor"/>
      </rPr>
      <t>以下</t>
    </r>
    <r>
      <rPr>
        <sz val="11"/>
        <color theme="1"/>
        <rFont val="ＭＳ Ｐゴシック"/>
        <family val="2"/>
        <charset val="128"/>
        <scheme val="minor"/>
      </rPr>
      <t xml:space="preserve"> （31Gよりも太い針）</t>
    </r>
    <rPh sb="3" eb="5">
      <t>イカ</t>
    </rPh>
    <rPh sb="13" eb="14">
      <t>フト</t>
    </rPh>
    <rPh sb="15" eb="16">
      <t>ハリ</t>
    </rPh>
    <phoneticPr fontId="2"/>
  </si>
  <si>
    <r>
      <t>33G</t>
    </r>
    <r>
      <rPr>
        <sz val="11"/>
        <color rgb="FFFF0000"/>
        <rFont val="ＭＳ Ｐゴシック"/>
        <family val="3"/>
        <charset val="128"/>
        <scheme val="minor"/>
      </rPr>
      <t>以上</t>
    </r>
    <r>
      <rPr>
        <sz val="11"/>
        <color theme="1"/>
        <rFont val="ＭＳ Ｐゴシック"/>
        <family val="2"/>
        <charset val="128"/>
        <scheme val="minor"/>
      </rPr>
      <t xml:space="preserve"> （ﾅﾉﾊﾟｽﾆｰﾄﾞﾙ「33G]、ﾅﾉﾊﾟｽﾆｰﾄﾞﾙⅡ[34G]）</t>
    </r>
    <rPh sb="3" eb="5">
      <t>イジョウ</t>
    </rPh>
    <phoneticPr fontId="2"/>
  </si>
  <si>
    <r>
      <rPr>
        <b/>
        <sz val="11"/>
        <rFont val="ＭＳ Ｐゴシック"/>
        <family val="3"/>
        <charset val="128"/>
        <scheme val="minor"/>
      </rPr>
      <t>院内処方で</t>
    </r>
    <r>
      <rPr>
        <sz val="11"/>
        <color rgb="FFFF0000"/>
        <rFont val="ＭＳ Ｐゴシック"/>
        <family val="3"/>
        <charset val="128"/>
        <scheme val="minor"/>
      </rPr>
      <t>本数に関係なく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ペン型注射器用の針を受け取った</t>
    </r>
    <r>
      <rPr>
        <sz val="11"/>
        <color theme="1"/>
        <rFont val="ＭＳ Ｐゴシック"/>
        <family val="2"/>
        <charset val="128"/>
        <scheme val="minor"/>
      </rPr>
      <t>場合</t>
    </r>
    <rPh sb="0" eb="2">
      <t>インナイ</t>
    </rPh>
    <rPh sb="2" eb="4">
      <t>ショホウ</t>
    </rPh>
    <rPh sb="5" eb="7">
      <t>ホンスウ</t>
    </rPh>
    <rPh sb="8" eb="10">
      <t>カンケイ</t>
    </rPh>
    <rPh sb="15" eb="16">
      <t>ガタ</t>
    </rPh>
    <rPh sb="16" eb="19">
      <t>チュウシャキ</t>
    </rPh>
    <rPh sb="19" eb="20">
      <t>ヨウ</t>
    </rPh>
    <rPh sb="21" eb="22">
      <t>ハリ</t>
    </rPh>
    <rPh sb="23" eb="24">
      <t>ウ</t>
    </rPh>
    <rPh sb="25" eb="26">
      <t>ト</t>
    </rPh>
    <rPh sb="28" eb="30">
      <t>バアイ</t>
    </rPh>
    <phoneticPr fontId="2"/>
  </si>
  <si>
    <t>フリースタイル リブレ pro センサー（14日分）</t>
    <rPh sb="23" eb="24">
      <t>ニチ</t>
    </rPh>
    <rPh sb="24" eb="25">
      <t>ブン</t>
    </rPh>
    <phoneticPr fontId="2"/>
  </si>
  <si>
    <r>
      <t>作成：</t>
    </r>
    <r>
      <rPr>
        <sz val="9"/>
        <color theme="1" tint="0.499984740745262"/>
        <rFont val="ＭＳ Ｐゴシック"/>
        <family val="3"/>
        <charset val="128"/>
        <scheme val="minor"/>
      </rPr>
      <t>@picopass34</t>
    </r>
    <rPh sb="0" eb="2">
      <t>サクセイ</t>
    </rPh>
    <phoneticPr fontId="2"/>
  </si>
  <si>
    <t>ノボ</t>
    <phoneticPr fontId="2"/>
  </si>
  <si>
    <t>リリー</t>
    <phoneticPr fontId="2"/>
  </si>
  <si>
    <t>製造</t>
    <rPh sb="0" eb="2">
      <t>セイゾウ</t>
    </rPh>
    <phoneticPr fontId="2"/>
  </si>
  <si>
    <t>サノ</t>
    <phoneticPr fontId="2"/>
  </si>
  <si>
    <t>日本</t>
    <rPh sb="0" eb="2">
      <t>ニホン</t>
    </rPh>
    <phoneticPr fontId="2"/>
  </si>
  <si>
    <t>ノボラピット注100単位/ml</t>
    <rPh sb="6" eb="7">
      <t>チュウ</t>
    </rPh>
    <rPh sb="10" eb="12">
      <t>タンイ</t>
    </rPh>
    <phoneticPr fontId="2"/>
  </si>
  <si>
    <t>ヒューマログ注100単位/ml</t>
    <rPh sb="6" eb="7">
      <t>チュウ</t>
    </rPh>
    <rPh sb="10" eb="12">
      <t>タンイ</t>
    </rPh>
    <phoneticPr fontId="2"/>
  </si>
  <si>
    <r>
      <t>【CSII用バイアル】　</t>
    </r>
    <r>
      <rPr>
        <b/>
        <sz val="11"/>
        <color theme="1"/>
        <rFont val="ＭＳ Ｐゴシック"/>
        <family val="3"/>
        <charset val="128"/>
        <scheme val="minor"/>
      </rPr>
      <t>内容量は1000単位(10ml)</t>
    </r>
    <rPh sb="5" eb="6">
      <t>ヨウ</t>
    </rPh>
    <rPh sb="12" eb="15">
      <t>ナイヨウリョウ</t>
    </rPh>
    <rPh sb="20" eb="22">
      <t>タンイ</t>
    </rPh>
    <phoneticPr fontId="2"/>
  </si>
  <si>
    <t>CSII用バイアル</t>
    <rPh sb="4" eb="5">
      <t>ヨウ</t>
    </rPh>
    <phoneticPr fontId="2"/>
  </si>
  <si>
    <t>朝食ボーラス</t>
    <phoneticPr fontId="2"/>
  </si>
  <si>
    <t>昼食ボーラス</t>
    <phoneticPr fontId="2"/>
  </si>
  <si>
    <t>夕食ボーラス</t>
    <phoneticPr fontId="2"/>
  </si>
  <si>
    <t>Basal（基礎）/日</t>
    <rPh sb="6" eb="8">
      <t>キソ</t>
    </rPh>
    <rPh sb="10" eb="11">
      <t>ビ</t>
    </rPh>
    <phoneticPr fontId="2"/>
  </si>
  <si>
    <t>補正・予備用</t>
    <rPh sb="3" eb="5">
      <t>ヨビ</t>
    </rPh>
    <phoneticPr fontId="2"/>
  </si>
  <si>
    <r>
      <t xml:space="preserve">無線CGM機能付きのCSII </t>
    </r>
    <r>
      <rPr>
        <b/>
        <sz val="11"/>
        <color theme="1"/>
        <rFont val="ＭＳ Ｐゴシック"/>
        <family val="3"/>
        <charset val="128"/>
        <scheme val="minor"/>
      </rPr>
      <t xml:space="preserve">[620G/640G] </t>
    </r>
    <r>
      <rPr>
        <sz val="11"/>
        <color theme="1"/>
        <rFont val="ＭＳ Ｐゴシック"/>
        <family val="2"/>
        <charset val="128"/>
        <scheme val="minor"/>
      </rPr>
      <t>を使う場合（＋トランスミッター加算）</t>
    </r>
    <rPh sb="0" eb="2">
      <t>ムセン</t>
    </rPh>
    <rPh sb="5" eb="7">
      <t>キノウ</t>
    </rPh>
    <rPh sb="7" eb="8">
      <t>ツキ</t>
    </rPh>
    <rPh sb="28" eb="29">
      <t>ツカ</t>
    </rPh>
    <rPh sb="30" eb="32">
      <t>バアイ</t>
    </rPh>
    <rPh sb="42" eb="44">
      <t>カサン</t>
    </rPh>
    <phoneticPr fontId="2"/>
  </si>
  <si>
    <t>フィアスプ注 フレックスタッチ</t>
    <phoneticPr fontId="2"/>
  </si>
  <si>
    <t>超超速効</t>
    <rPh sb="0" eb="1">
      <t>チョウ</t>
    </rPh>
    <rPh sb="1" eb="2">
      <t>チョウ</t>
    </rPh>
    <rPh sb="2" eb="4">
      <t>ソッコウ</t>
    </rPh>
    <phoneticPr fontId="2"/>
  </si>
  <si>
    <t>フィアスプ注 ペンフィル</t>
    <phoneticPr fontId="2"/>
  </si>
  <si>
    <t>フィアスプ注100単位/mL</t>
    <phoneticPr fontId="2"/>
  </si>
  <si>
    <t>アピドラ注100単位/ml</t>
    <rPh sb="11" eb="12">
      <t>チュウタンイ</t>
    </rPh>
    <phoneticPr fontId="2"/>
  </si>
  <si>
    <t>アルコール綿（スマイル）</t>
    <rPh sb="5" eb="6">
      <t>ワタ</t>
    </rPh>
    <phoneticPr fontId="2"/>
  </si>
  <si>
    <t>リブレセンサー２個（電極必要時は、枚数に応じて上記料金が追加される）</t>
    <rPh sb="8" eb="9">
      <t>コ</t>
    </rPh>
    <rPh sb="10" eb="12">
      <t>デンキョク</t>
    </rPh>
    <rPh sb="12" eb="14">
      <t>ヒツヨウ</t>
    </rPh>
    <rPh sb="14" eb="15">
      <t>トキ</t>
    </rPh>
    <rPh sb="17" eb="19">
      <t>マイスウ</t>
    </rPh>
    <rPh sb="20" eb="21">
      <t>オウ</t>
    </rPh>
    <rPh sb="23" eb="25">
      <t>ジョウキ</t>
    </rPh>
    <rPh sb="25" eb="27">
      <t>リョウキン</t>
    </rPh>
    <rPh sb="28" eb="30">
      <t>ツイカ</t>
    </rPh>
    <phoneticPr fontId="2"/>
  </si>
  <si>
    <t>スーグラ錠25mg</t>
    <phoneticPr fontId="2"/>
  </si>
  <si>
    <t>速効（Ｒ）</t>
    <rPh sb="0" eb="2">
      <t>ソッコウ</t>
    </rPh>
    <phoneticPr fontId="2"/>
  </si>
  <si>
    <t>ノボラピット注100単位/ml (10ml 1000単位)</t>
    <rPh sb="6" eb="7">
      <t>チュウ</t>
    </rPh>
    <rPh sb="10" eb="12">
      <t>タンイ</t>
    </rPh>
    <rPh sb="26" eb="28">
      <t>タンイ</t>
    </rPh>
    <phoneticPr fontId="2"/>
  </si>
  <si>
    <t>ヒューマログ注100単位/ml (10ml 1000単位)</t>
    <rPh sb="6" eb="7">
      <t>チュウ</t>
    </rPh>
    <rPh sb="10" eb="12">
      <t>タンイ</t>
    </rPh>
    <phoneticPr fontId="2"/>
  </si>
  <si>
    <t>アビトラ注100単位/ml (10ml 1000単位)</t>
    <rPh sb="4" eb="5">
      <t>チュウ</t>
    </rPh>
    <rPh sb="8" eb="10">
      <t>タンイ</t>
    </rPh>
    <phoneticPr fontId="2"/>
  </si>
  <si>
    <t>フィアスブは10分の1にして</t>
    <rPh sb="8" eb="9">
      <t>フン</t>
    </rPh>
    <phoneticPr fontId="2"/>
  </si>
  <si>
    <t>下さい（100単位のみ発売）</t>
    <rPh sb="0" eb="1">
      <t>クダ</t>
    </rPh>
    <rPh sb="7" eb="9">
      <t>タンイ</t>
    </rPh>
    <rPh sb="11" eb="13">
      <t>ハツバイ</t>
    </rPh>
    <phoneticPr fontId="2"/>
  </si>
  <si>
    <t>超超速効　【300単位ペン】</t>
    <rPh sb="0" eb="1">
      <t>チョウ</t>
    </rPh>
    <rPh sb="1" eb="2">
      <t>チョウ</t>
    </rPh>
    <rPh sb="2" eb="4">
      <t>ソッコウ</t>
    </rPh>
    <phoneticPr fontId="2"/>
  </si>
  <si>
    <t xml:space="preserve">フィアスプ注100単位/ml （1ml 100単位） </t>
    <rPh sb="23" eb="25">
      <t>タンイ</t>
    </rPh>
    <phoneticPr fontId="2"/>
  </si>
  <si>
    <t>フィアスプ注フレックスペン</t>
    <rPh sb="5" eb="6">
      <t>チュウ</t>
    </rPh>
    <phoneticPr fontId="2"/>
  </si>
  <si>
    <t>フィアスプ注ペンフィル</t>
    <rPh sb="5" eb="6">
      <t>チュウ</t>
    </rPh>
    <phoneticPr fontId="2"/>
  </si>
  <si>
    <t>間歇スキャン式持続血糖測定器</t>
    <phoneticPr fontId="2"/>
  </si>
  <si>
    <r>
      <rPr>
        <sz val="11"/>
        <color theme="5" tint="-0.249977111117893"/>
        <rFont val="ＭＳ Ｐゴシック"/>
        <family val="3"/>
        <charset val="128"/>
        <scheme val="minor"/>
      </rPr>
      <t>未売？：</t>
    </r>
    <r>
      <rPr>
        <sz val="11"/>
        <color theme="1" tint="0.499984740745262"/>
        <rFont val="ＭＳ Ｐゴシック"/>
        <family val="3"/>
        <charset val="128"/>
        <scheme val="minor"/>
      </rPr>
      <t xml:space="preserve">フィアスブ注100単位/ml （10ml 1000単位） </t>
    </r>
    <rPh sb="0" eb="1">
      <t>ミ</t>
    </rPh>
    <rPh sb="1" eb="2">
      <t>ウ</t>
    </rPh>
    <phoneticPr fontId="2"/>
  </si>
  <si>
    <t>飲み薬４</t>
    <rPh sb="0" eb="1">
      <t>ノ</t>
    </rPh>
    <rPh sb="2" eb="3">
      <t>グスリ</t>
    </rPh>
    <phoneticPr fontId="2"/>
  </si>
  <si>
    <t>ラベプラゾールナトリウム錠11mg「トーワ」</t>
    <phoneticPr fontId="2"/>
  </si>
  <si>
    <t>デパス錠 0.5mg</t>
    <rPh sb="3" eb="4">
      <t>ジョウ</t>
    </rPh>
    <phoneticPr fontId="2"/>
  </si>
  <si>
    <t>アモバン錠7.5</t>
    <phoneticPr fontId="2"/>
  </si>
  <si>
    <t>飲み薬５</t>
    <rPh sb="0" eb="1">
      <t>ノ</t>
    </rPh>
    <rPh sb="2" eb="3">
      <t>グスリ</t>
    </rPh>
    <phoneticPr fontId="2"/>
  </si>
  <si>
    <t>トラベルミン配合錠</t>
    <rPh sb="6" eb="8">
      <t>ハイゴウ</t>
    </rPh>
    <rPh sb="8" eb="9">
      <t>ジョウ</t>
    </rPh>
    <phoneticPr fontId="2"/>
  </si>
  <si>
    <t>↑薬液量1.5ml　1単位当たりの効きは無印ランタスの3倍</t>
    <rPh sb="1" eb="3">
      <t>ヤクエキ</t>
    </rPh>
    <rPh sb="3" eb="4">
      <t>リョウ</t>
    </rPh>
    <rPh sb="11" eb="13">
      <t>タンイ</t>
    </rPh>
    <rPh sb="13" eb="14">
      <t>ア</t>
    </rPh>
    <rPh sb="17" eb="18">
      <t>キ</t>
    </rPh>
    <rPh sb="20" eb="22">
      <t>ムジルシ</t>
    </rPh>
    <rPh sb="28" eb="29">
      <t>バイ</t>
    </rPh>
    <phoneticPr fontId="2"/>
  </si>
  <si>
    <t>60年</t>
    <rPh sb="2" eb="3">
      <t>ネン</t>
    </rPh>
    <phoneticPr fontId="2"/>
  </si>
  <si>
    <t>ポンプ＋リブレ</t>
    <phoneticPr fontId="2"/>
  </si>
  <si>
    <t>↑平均値</t>
    <rPh sb="1" eb="4">
      <t>ヘイキンチ</t>
    </rPh>
    <phoneticPr fontId="2"/>
  </si>
  <si>
    <t>アコファイド錠 100mg</t>
    <rPh sb="6" eb="7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</si>
</sst>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yyyy/mm/dd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1"/>
      <color theme="5" tint="-0.499984740745262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0"/>
      <color indexed="81"/>
      <name val="ＭＳ Ｐゴシック"/>
      <family val="3"/>
      <charset val="128"/>
    </font>
    <font>
      <sz val="10"/>
      <color theme="1" tint="0.499984740745262"/>
      <name val="ＭＳ Ｐゴシック"/>
      <family val="2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.5"/>
      <color indexed="81"/>
      <name val="ＭＳ Ｐゴシック"/>
      <family val="3"/>
      <charset val="128"/>
    </font>
    <font>
      <sz val="11"/>
      <color theme="1" tint="0.499984740745262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theme="1" tint="0.499984740745262"/>
      <name val="ＭＳ Ｐゴシック"/>
      <family val="3"/>
      <charset val="128"/>
      <scheme val="minor"/>
    </font>
    <font>
      <sz val="11"/>
      <color theme="5" tint="-0.249977111117893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8" tint="-0.24994659260841701"/>
      </bottom>
      <diagonal/>
    </border>
    <border>
      <left style="thin">
        <color rgb="FFFF0000"/>
      </left>
      <right style="thin">
        <color rgb="FFFF0000"/>
      </right>
      <top style="thin">
        <color theme="8" tint="-0.24994659260841701"/>
      </top>
      <bottom style="thin">
        <color rgb="FFFF000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2" borderId="1" xfId="0" applyFill="1" applyBorder="1">
      <alignment vertical="center"/>
    </xf>
    <xf numFmtId="38" fontId="0" fillId="2" borderId="1" xfId="0" applyNumberFormat="1" applyFill="1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38" fontId="0" fillId="3" borderId="2" xfId="1" applyFont="1" applyFill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3" borderId="1" xfId="0" applyFill="1" applyBorder="1">
      <alignment vertical="center"/>
    </xf>
    <xf numFmtId="38" fontId="0" fillId="3" borderId="1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5" borderId="3" xfId="0" applyFill="1" applyBorder="1" applyAlignment="1">
      <alignment horizontal="right" vertical="center"/>
    </xf>
    <xf numFmtId="0" fontId="0" fillId="5" borderId="3" xfId="0" applyFill="1" applyBorder="1">
      <alignment vertical="center"/>
    </xf>
    <xf numFmtId="0" fontId="5" fillId="0" borderId="2" xfId="0" applyFont="1" applyBorder="1">
      <alignment vertical="center"/>
    </xf>
    <xf numFmtId="0" fontId="0" fillId="7" borderId="1" xfId="0" applyFill="1" applyBorder="1">
      <alignment vertical="center"/>
    </xf>
    <xf numFmtId="38" fontId="0" fillId="7" borderId="1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7" borderId="0" xfId="1" applyFont="1" applyFill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7" borderId="2" xfId="0" applyFill="1" applyBorder="1">
      <alignment vertical="center"/>
    </xf>
    <xf numFmtId="38" fontId="0" fillId="7" borderId="2" xfId="1" applyFont="1" applyFill="1" applyBorder="1">
      <alignment vertical="center"/>
    </xf>
    <xf numFmtId="0" fontId="6" fillId="0" borderId="2" xfId="0" applyFont="1" applyBorder="1">
      <alignment vertical="center"/>
    </xf>
    <xf numFmtId="38" fontId="7" fillId="0" borderId="2" xfId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0" fillId="7" borderId="2" xfId="0" applyFill="1" applyBorder="1" applyProtection="1">
      <alignment vertical="center"/>
      <protection locked="0"/>
    </xf>
    <xf numFmtId="0" fontId="0" fillId="4" borderId="2" xfId="0" applyFill="1" applyBorder="1" applyProtection="1">
      <alignment vertical="center"/>
      <protection locked="0"/>
    </xf>
    <xf numFmtId="0" fontId="0" fillId="7" borderId="1" xfId="0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0" fillId="3" borderId="0" xfId="0" applyFill="1">
      <alignment vertical="center"/>
    </xf>
    <xf numFmtId="38" fontId="6" fillId="0" borderId="2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3" borderId="0" xfId="1" applyFont="1" applyFill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38" fontId="0" fillId="0" borderId="1" xfId="1" applyFont="1" applyFill="1" applyBorder="1">
      <alignment vertical="center"/>
    </xf>
    <xf numFmtId="0" fontId="0" fillId="0" borderId="0" xfId="0" applyProtection="1">
      <alignment vertical="center"/>
      <protection locked="0"/>
    </xf>
    <xf numFmtId="0" fontId="0" fillId="6" borderId="0" xfId="0" applyFill="1">
      <alignment vertical="center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0" xfId="0" applyFill="1" applyAlignment="1">
      <alignment horizontal="center" vertical="center"/>
    </xf>
    <xf numFmtId="0" fontId="0" fillId="7" borderId="0" xfId="0" applyFill="1">
      <alignment vertical="center"/>
    </xf>
    <xf numFmtId="0" fontId="0" fillId="7" borderId="0" xfId="0" applyFill="1" applyAlignment="1">
      <alignment horizontal="right" vertical="center"/>
    </xf>
    <xf numFmtId="38" fontId="13" fillId="3" borderId="2" xfId="1" applyFont="1" applyFill="1" applyBorder="1" applyAlignment="1">
      <alignment horizontal="right" vertical="center"/>
    </xf>
    <xf numFmtId="0" fontId="0" fillId="6" borderId="4" xfId="0" applyFill="1" applyBorder="1" applyAlignment="1">
      <alignment horizontal="center" vertical="center"/>
    </xf>
    <xf numFmtId="38" fontId="0" fillId="6" borderId="4" xfId="1" applyFont="1" applyFill="1" applyBorder="1" applyAlignment="1" applyProtection="1">
      <alignment horizontal="right" vertical="center"/>
      <protection locked="0"/>
    </xf>
    <xf numFmtId="0" fontId="0" fillId="6" borderId="5" xfId="0" applyFill="1" applyBorder="1" applyAlignment="1">
      <alignment horizontal="center" vertical="center"/>
    </xf>
    <xf numFmtId="38" fontId="0" fillId="6" borderId="5" xfId="0" applyNumberFormat="1" applyFill="1" applyBorder="1" applyAlignment="1">
      <alignment horizontal="right" vertical="center"/>
    </xf>
    <xf numFmtId="0" fontId="0" fillId="6" borderId="6" xfId="0" applyFill="1" applyBorder="1" applyAlignment="1">
      <alignment horizontal="center" vertical="center"/>
    </xf>
    <xf numFmtId="38" fontId="0" fillId="6" borderId="7" xfId="0" applyNumberFormat="1" applyFill="1" applyBorder="1" applyAlignment="1">
      <alignment horizontal="right" vertical="center"/>
    </xf>
    <xf numFmtId="0" fontId="0" fillId="8" borderId="1" xfId="0" applyFill="1" applyBorder="1">
      <alignment vertical="center"/>
    </xf>
    <xf numFmtId="38" fontId="0" fillId="8" borderId="1" xfId="1" applyFont="1" applyFill="1" applyBorder="1">
      <alignment vertical="center"/>
    </xf>
    <xf numFmtId="0" fontId="0" fillId="8" borderId="1" xfId="0" applyFill="1" applyBorder="1" applyProtection="1">
      <alignment vertical="center"/>
      <protection locked="0"/>
    </xf>
    <xf numFmtId="0" fontId="0" fillId="10" borderId="1" xfId="0" applyFill="1" applyBorder="1">
      <alignment vertical="center"/>
    </xf>
    <xf numFmtId="38" fontId="0" fillId="10" borderId="1" xfId="1" applyFont="1" applyFill="1" applyBorder="1">
      <alignment vertical="center"/>
    </xf>
    <xf numFmtId="0" fontId="0" fillId="10" borderId="1" xfId="0" applyFill="1" applyBorder="1" applyProtection="1">
      <alignment vertical="center"/>
      <protection locked="0"/>
    </xf>
    <xf numFmtId="0" fontId="0" fillId="11" borderId="2" xfId="0" applyFill="1" applyBorder="1">
      <alignment vertical="center"/>
    </xf>
    <xf numFmtId="0" fontId="0" fillId="11" borderId="2" xfId="0" applyFill="1" applyBorder="1" applyProtection="1">
      <alignment vertical="center"/>
      <protection locked="0"/>
    </xf>
    <xf numFmtId="38" fontId="0" fillId="11" borderId="2" xfId="1" applyFont="1" applyFill="1" applyBorder="1">
      <alignment vertical="center"/>
    </xf>
    <xf numFmtId="176" fontId="0" fillId="11" borderId="2" xfId="1" applyNumberFormat="1" applyFont="1" applyFill="1" applyBorder="1" applyProtection="1">
      <alignment vertical="center"/>
      <protection locked="0"/>
    </xf>
    <xf numFmtId="0" fontId="0" fillId="12" borderId="1" xfId="0" applyFill="1" applyBorder="1">
      <alignment vertical="center"/>
    </xf>
    <xf numFmtId="38" fontId="0" fillId="12" borderId="1" xfId="1" applyFont="1" applyFill="1" applyBorder="1">
      <alignment vertical="center"/>
    </xf>
    <xf numFmtId="0" fontId="0" fillId="12" borderId="1" xfId="0" applyFill="1" applyBorder="1" applyProtection="1">
      <alignment vertical="center"/>
      <protection locked="0"/>
    </xf>
    <xf numFmtId="38" fontId="0" fillId="0" borderId="0" xfId="1" applyFont="1" applyFill="1">
      <alignment vertical="center"/>
    </xf>
    <xf numFmtId="0" fontId="0" fillId="9" borderId="0" xfId="0" applyFill="1">
      <alignment vertical="center"/>
    </xf>
    <xf numFmtId="0" fontId="5" fillId="9" borderId="0" xfId="0" applyFont="1" applyFill="1" applyAlignment="1">
      <alignment horizontal="right" vertical="center"/>
    </xf>
    <xf numFmtId="38" fontId="0" fillId="9" borderId="0" xfId="1" applyFont="1" applyFill="1">
      <alignment vertical="center"/>
    </xf>
    <xf numFmtId="0" fontId="15" fillId="9" borderId="0" xfId="0" applyFont="1" applyFill="1">
      <alignment vertical="center"/>
    </xf>
    <xf numFmtId="38" fontId="0" fillId="9" borderId="0" xfId="1" applyFont="1" applyFill="1" applyBorder="1">
      <alignment vertical="center"/>
    </xf>
    <xf numFmtId="0" fontId="5" fillId="9" borderId="0" xfId="0" applyFont="1" applyFill="1">
      <alignment vertical="center"/>
    </xf>
    <xf numFmtId="0" fontId="0" fillId="4" borderId="2" xfId="0" applyFill="1" applyBorder="1">
      <alignment vertical="center"/>
    </xf>
    <xf numFmtId="38" fontId="0" fillId="7" borderId="1" xfId="1" applyFont="1" applyFill="1" applyBorder="1" applyProtection="1">
      <alignment vertical="center"/>
    </xf>
    <xf numFmtId="0" fontId="11" fillId="0" borderId="0" xfId="0" applyFont="1" applyAlignment="1">
      <alignment horizontal="right" vertical="center"/>
    </xf>
    <xf numFmtId="38" fontId="0" fillId="13" borderId="1" xfId="1" applyFont="1" applyFill="1" applyBorder="1">
      <alignment vertical="center"/>
    </xf>
    <xf numFmtId="0" fontId="17" fillId="3" borderId="0" xfId="0" applyFont="1" applyFill="1">
      <alignment vertical="center"/>
    </xf>
    <xf numFmtId="0" fontId="0" fillId="0" borderId="2" xfId="0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19" fillId="0" borderId="0" xfId="0" applyFont="1">
      <alignment vertical="center"/>
    </xf>
    <xf numFmtId="0" fontId="5" fillId="7" borderId="0" xfId="0" applyFont="1" applyFill="1">
      <alignment vertical="center"/>
    </xf>
    <xf numFmtId="0" fontId="3" fillId="7" borderId="0" xfId="0" applyFont="1" applyFill="1">
      <alignment vertical="center"/>
    </xf>
    <xf numFmtId="0" fontId="23" fillId="0" borderId="0" xfId="0" applyFont="1">
      <alignment vertical="center"/>
    </xf>
    <xf numFmtId="0" fontId="0" fillId="6" borderId="12" xfId="0" applyFill="1" applyBorder="1">
      <alignment vertical="center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7" borderId="16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7" borderId="15" xfId="0" applyFill="1" applyBorder="1" applyAlignment="1">
      <alignment horizontal="right" vertical="center"/>
    </xf>
    <xf numFmtId="0" fontId="0" fillId="0" borderId="15" xfId="0" applyBorder="1">
      <alignment vertical="center"/>
    </xf>
    <xf numFmtId="0" fontId="0" fillId="7" borderId="15" xfId="0" applyFill="1" applyBorder="1">
      <alignment vertical="center"/>
    </xf>
    <xf numFmtId="0" fontId="0" fillId="7" borderId="17" xfId="0" applyFill="1" applyBorder="1">
      <alignment vertical="center"/>
    </xf>
    <xf numFmtId="0" fontId="0" fillId="7" borderId="18" xfId="0" applyFill="1" applyBorder="1">
      <alignment vertical="center"/>
    </xf>
    <xf numFmtId="0" fontId="0" fillId="7" borderId="19" xfId="0" applyFill="1" applyBorder="1">
      <alignment vertical="center"/>
    </xf>
    <xf numFmtId="0" fontId="0" fillId="0" borderId="20" xfId="0" applyBorder="1" applyAlignment="1">
      <alignment horizontal="center" vertical="center"/>
    </xf>
    <xf numFmtId="38" fontId="0" fillId="7" borderId="21" xfId="0" applyNumberFormat="1" applyFill="1" applyBorder="1">
      <alignment vertical="center"/>
    </xf>
    <xf numFmtId="38" fontId="0" fillId="6" borderId="21" xfId="1" applyFont="1" applyFill="1" applyBorder="1">
      <alignment vertical="center"/>
    </xf>
    <xf numFmtId="0" fontId="0" fillId="6" borderId="22" xfId="0" applyFill="1" applyBorder="1">
      <alignment vertical="center"/>
    </xf>
    <xf numFmtId="177" fontId="0" fillId="5" borderId="8" xfId="0" applyNumberFormat="1" applyFill="1" applyBorder="1" applyAlignment="1">
      <alignment horizontal="center" vertical="center"/>
    </xf>
    <xf numFmtId="177" fontId="0" fillId="5" borderId="9" xfId="0" applyNumberFormat="1" applyFill="1" applyBorder="1" applyAlignment="1">
      <alignment horizontal="center" vertical="center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176" fontId="0" fillId="0" borderId="2" xfId="1" applyNumberFormat="1" applyFont="1" applyBorder="1">
      <alignment vertical="center"/>
    </xf>
    <xf numFmtId="176" fontId="0" fillId="11" borderId="2" xfId="1" applyNumberFormat="1" applyFont="1" applyFill="1" applyBorder="1">
      <alignment vertical="center"/>
    </xf>
    <xf numFmtId="38" fontId="0" fillId="0" borderId="2" xfId="1" applyFont="1" applyFill="1" applyBorder="1">
      <alignment vertical="center"/>
    </xf>
    <xf numFmtId="0" fontId="0" fillId="0" borderId="2" xfId="0" applyFill="1" applyBorder="1" applyProtection="1">
      <alignment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生涯費用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生涯費用!$A$4</c:f>
              <c:strCache>
                <c:ptCount val="1"/>
                <c:pt idx="0">
                  <c:v>入力値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生涯費用!$B$3:$I$3</c:f>
              <c:strCache>
                <c:ptCount val="8"/>
                <c:pt idx="0">
                  <c:v>月額</c:v>
                </c:pt>
                <c:pt idx="1">
                  <c:v>1年</c:v>
                </c:pt>
                <c:pt idx="2">
                  <c:v>10年</c:v>
                </c:pt>
                <c:pt idx="3">
                  <c:v>20年</c:v>
                </c:pt>
                <c:pt idx="4">
                  <c:v>30年</c:v>
                </c:pt>
                <c:pt idx="5">
                  <c:v>40年</c:v>
                </c:pt>
                <c:pt idx="6">
                  <c:v>50年</c:v>
                </c:pt>
                <c:pt idx="7">
                  <c:v>60年</c:v>
                </c:pt>
              </c:strCache>
            </c:strRef>
          </c:cat>
          <c:val>
            <c:numRef>
              <c:f>生涯費用!$B$4:$I$4</c:f>
              <c:numCache>
                <c:formatCode>#,##0_);[Red]\(#,##0\)</c:formatCode>
                <c:ptCount val="8"/>
                <c:pt idx="0">
                  <c:v>8080</c:v>
                </c:pt>
                <c:pt idx="1">
                  <c:v>96960</c:v>
                </c:pt>
                <c:pt idx="2">
                  <c:v>969600</c:v>
                </c:pt>
                <c:pt idx="3">
                  <c:v>1939200</c:v>
                </c:pt>
                <c:pt idx="4">
                  <c:v>2908800</c:v>
                </c:pt>
                <c:pt idx="5">
                  <c:v>3878400</c:v>
                </c:pt>
                <c:pt idx="6">
                  <c:v>4848000</c:v>
                </c:pt>
                <c:pt idx="7">
                  <c:v>5817600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48-45B0-A321-3C6710EC3CAA}"/>
            </c:ext>
          </c:extLst>
        </c:ser>
        <c:ser>
          <c:idx val="1"/>
          <c:order val="1"/>
          <c:tx>
            <c:strRef>
              <c:f>生涯費用!$A$5</c:f>
              <c:strCache>
                <c:ptCount val="1"/>
                <c:pt idx="0">
                  <c:v>ペン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生涯費用!$B$3:$I$3</c:f>
              <c:strCache>
                <c:ptCount val="8"/>
                <c:pt idx="0">
                  <c:v>月額</c:v>
                </c:pt>
                <c:pt idx="1">
                  <c:v>1年</c:v>
                </c:pt>
                <c:pt idx="2">
                  <c:v>10年</c:v>
                </c:pt>
                <c:pt idx="3">
                  <c:v>20年</c:v>
                </c:pt>
                <c:pt idx="4">
                  <c:v>30年</c:v>
                </c:pt>
                <c:pt idx="5">
                  <c:v>40年</c:v>
                </c:pt>
                <c:pt idx="6">
                  <c:v>50年</c:v>
                </c:pt>
                <c:pt idx="7">
                  <c:v>60年</c:v>
                </c:pt>
              </c:strCache>
            </c:strRef>
          </c:cat>
          <c:val>
            <c:numRef>
              <c:f>生涯費用!$B$5:$I$5</c:f>
              <c:numCache>
                <c:formatCode>#,##0_);[Red]\(#,##0\)</c:formatCode>
                <c:ptCount val="8"/>
                <c:pt idx="0">
                  <c:v>15000</c:v>
                </c:pt>
                <c:pt idx="1">
                  <c:v>180000</c:v>
                </c:pt>
                <c:pt idx="2">
                  <c:v>1800000</c:v>
                </c:pt>
                <c:pt idx="3">
                  <c:v>3600000</c:v>
                </c:pt>
                <c:pt idx="4">
                  <c:v>5400000</c:v>
                </c:pt>
                <c:pt idx="5">
                  <c:v>7200000</c:v>
                </c:pt>
                <c:pt idx="6">
                  <c:v>9000000</c:v>
                </c:pt>
                <c:pt idx="7">
                  <c:v>10800000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8-45B0-A321-3C6710EC3CAA}"/>
            </c:ext>
          </c:extLst>
        </c:ser>
        <c:ser>
          <c:idx val="2"/>
          <c:order val="2"/>
          <c:tx>
            <c:strRef>
              <c:f>生涯費用!$A$6</c:f>
              <c:strCache>
                <c:ptCount val="1"/>
                <c:pt idx="0">
                  <c:v>ポンプ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生涯費用!$B$3:$I$3</c:f>
              <c:strCache>
                <c:ptCount val="8"/>
                <c:pt idx="0">
                  <c:v>月額</c:v>
                </c:pt>
                <c:pt idx="1">
                  <c:v>1年</c:v>
                </c:pt>
                <c:pt idx="2">
                  <c:v>10年</c:v>
                </c:pt>
                <c:pt idx="3">
                  <c:v>20年</c:v>
                </c:pt>
                <c:pt idx="4">
                  <c:v>30年</c:v>
                </c:pt>
                <c:pt idx="5">
                  <c:v>40年</c:v>
                </c:pt>
                <c:pt idx="6">
                  <c:v>50年</c:v>
                </c:pt>
                <c:pt idx="7">
                  <c:v>60年</c:v>
                </c:pt>
              </c:strCache>
            </c:strRef>
          </c:cat>
          <c:val>
            <c:numRef>
              <c:f>生涯費用!$B$6:$I$6</c:f>
              <c:numCache>
                <c:formatCode>#,##0_);[Red]\(#,##0\)</c:formatCode>
                <c:ptCount val="8"/>
                <c:pt idx="0">
                  <c:v>20000</c:v>
                </c:pt>
                <c:pt idx="1">
                  <c:v>240000</c:v>
                </c:pt>
                <c:pt idx="2">
                  <c:v>2400000</c:v>
                </c:pt>
                <c:pt idx="3">
                  <c:v>4800000</c:v>
                </c:pt>
                <c:pt idx="4">
                  <c:v>7200000</c:v>
                </c:pt>
                <c:pt idx="5">
                  <c:v>9600000</c:v>
                </c:pt>
                <c:pt idx="6">
                  <c:v>12000000</c:v>
                </c:pt>
                <c:pt idx="7">
                  <c:v>14400000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48-45B0-A321-3C6710EC3CAA}"/>
            </c:ext>
          </c:extLst>
        </c:ser>
        <c:ser>
          <c:idx val="3"/>
          <c:order val="3"/>
          <c:tx>
            <c:strRef>
              <c:f>生涯費用!$A$7</c:f>
              <c:strCache>
                <c:ptCount val="1"/>
                <c:pt idx="0">
                  <c:v>ポンプ＋リブレ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生涯費用!$B$3:$I$3</c:f>
              <c:strCache>
                <c:ptCount val="8"/>
                <c:pt idx="0">
                  <c:v>月額</c:v>
                </c:pt>
                <c:pt idx="1">
                  <c:v>1年</c:v>
                </c:pt>
                <c:pt idx="2">
                  <c:v>10年</c:v>
                </c:pt>
                <c:pt idx="3">
                  <c:v>20年</c:v>
                </c:pt>
                <c:pt idx="4">
                  <c:v>30年</c:v>
                </c:pt>
                <c:pt idx="5">
                  <c:v>40年</c:v>
                </c:pt>
                <c:pt idx="6">
                  <c:v>50年</c:v>
                </c:pt>
                <c:pt idx="7">
                  <c:v>60年</c:v>
                </c:pt>
              </c:strCache>
            </c:strRef>
          </c:cat>
          <c:val>
            <c:numRef>
              <c:f>生涯費用!$B$7:$I$7</c:f>
              <c:numCache>
                <c:formatCode>#,##0_);[Red]\(#,##0\)</c:formatCode>
                <c:ptCount val="8"/>
                <c:pt idx="0">
                  <c:v>25000</c:v>
                </c:pt>
                <c:pt idx="1">
                  <c:v>300000</c:v>
                </c:pt>
                <c:pt idx="2">
                  <c:v>3000000</c:v>
                </c:pt>
                <c:pt idx="3">
                  <c:v>6000000</c:v>
                </c:pt>
                <c:pt idx="4">
                  <c:v>9000000</c:v>
                </c:pt>
                <c:pt idx="5">
                  <c:v>12000000</c:v>
                </c:pt>
                <c:pt idx="6">
                  <c:v>15000000</c:v>
                </c:pt>
                <c:pt idx="7">
                  <c:v>18000000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48-45B0-A321-3C6710EC3CAA}"/>
            </c:ext>
          </c:extLst>
        </c:ser>
        <c:ser>
          <c:idx val="4"/>
          <c:order val="4"/>
          <c:tx>
            <c:strRef>
              <c:f>生涯費用!$A$8</c:f>
              <c:strCache>
                <c:ptCount val="1"/>
                <c:pt idx="0">
                  <c:v>CGMポンプ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生涯費用!$B$3:$I$3</c:f>
              <c:strCache>
                <c:ptCount val="8"/>
                <c:pt idx="0">
                  <c:v>月額</c:v>
                </c:pt>
                <c:pt idx="1">
                  <c:v>1年</c:v>
                </c:pt>
                <c:pt idx="2">
                  <c:v>10年</c:v>
                </c:pt>
                <c:pt idx="3">
                  <c:v>20年</c:v>
                </c:pt>
                <c:pt idx="4">
                  <c:v>30年</c:v>
                </c:pt>
                <c:pt idx="5">
                  <c:v>40年</c:v>
                </c:pt>
                <c:pt idx="6">
                  <c:v>50年</c:v>
                </c:pt>
                <c:pt idx="7">
                  <c:v>60年</c:v>
                </c:pt>
              </c:strCache>
            </c:strRef>
          </c:cat>
          <c:val>
            <c:numRef>
              <c:f>生涯費用!$B$8:$I$8</c:f>
              <c:numCache>
                <c:formatCode>#,##0_);[Red]\(#,##0\)</c:formatCode>
                <c:ptCount val="8"/>
                <c:pt idx="0">
                  <c:v>30000</c:v>
                </c:pt>
                <c:pt idx="1">
                  <c:v>360000</c:v>
                </c:pt>
                <c:pt idx="2">
                  <c:v>3600000</c:v>
                </c:pt>
                <c:pt idx="3">
                  <c:v>7200000</c:v>
                </c:pt>
                <c:pt idx="4">
                  <c:v>10800000</c:v>
                </c:pt>
                <c:pt idx="5">
                  <c:v>14400000</c:v>
                </c:pt>
                <c:pt idx="6">
                  <c:v>18000000</c:v>
                </c:pt>
                <c:pt idx="7">
                  <c:v>21600000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48-45B0-A321-3C6710EC3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865007"/>
        <c:axId val="1030865423"/>
      </c:lineChart>
      <c:catAx>
        <c:axId val="1030865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0865423"/>
        <c:crosses val="autoZero"/>
        <c:auto val="1"/>
        <c:lblAlgn val="ctr"/>
        <c:lblOffset val="100"/>
        <c:noMultiLvlLbl val="0"/>
      </c:catAx>
      <c:valAx>
        <c:axId val="1030865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0865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419101</xdr:colOff>
      <xdr:row>71</xdr:row>
      <xdr:rowOff>161925</xdr:rowOff>
    </xdr:from>
    <xdr:to>
      <xdr:col>2</xdr:col>
      <xdr:colOff>419101</xdr:colOff>
      <xdr:row>72</xdr:row>
      <xdr:rowOff>120075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2171701" y="9705975"/>
          <a:ext cx="0" cy="129600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72</xdr:row>
      <xdr:rowOff>123825</xdr:rowOff>
    </xdr:from>
    <xdr:to>
      <xdr:col>7</xdr:col>
      <xdr:colOff>358200</xdr:colOff>
      <xdr:row>72</xdr:row>
      <xdr:rowOff>123825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2162175" y="9839325"/>
          <a:ext cx="561600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71</xdr:row>
      <xdr:rowOff>19050</xdr:rowOff>
    </xdr:from>
    <xdr:to>
      <xdr:col>7</xdr:col>
      <xdr:colOff>352425</xdr:colOff>
      <xdr:row>72</xdr:row>
      <xdr:rowOff>121200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V="1">
          <a:off x="7772400" y="9563100"/>
          <a:ext cx="0" cy="273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12</xdr:row>
      <xdr:rowOff>28575</xdr:rowOff>
    </xdr:from>
    <xdr:to>
      <xdr:col>8</xdr:col>
      <xdr:colOff>47624</xdr:colOff>
      <xdr:row>34</xdr:row>
      <xdr:rowOff>152400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08CBD54-7117-4E31-87F8-2ADABB548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4"/>
  <sheetViews>
    <sheetView zoomScaleNormal="100" workbookViewId="0">
      <pane ySplit="7" topLeftCell="A17" activePane="bottomLeft" state="frozen"/>
      <selection pane="bottomLeft" activeCell="B3" sqref="B3"/>
    </sheetView>
  </sheetViews>
  <sheetFormatPr defaultRowHeight="13.5"/>
  <cols>
    <col min="1" max="1" width="2.25" customWidth="1"/>
    <col min="2" max="2" width="26.75" customWidth="1"/>
    <col min="3" max="3" width="62" customWidth="1"/>
    <col min="4" max="4" width="9" style="1"/>
  </cols>
  <sheetData>
    <row r="1" spans="2:8">
      <c r="B1" t="s">
        <v>58</v>
      </c>
      <c r="C1" s="80" t="s">
        <v>193</v>
      </c>
      <c r="D1" s="18" t="s">
        <v>75</v>
      </c>
      <c r="E1" s="109">
        <v>45019</v>
      </c>
      <c r="F1" s="110"/>
      <c r="G1" s="18" t="s">
        <v>76</v>
      </c>
      <c r="H1" s="19">
        <v>18</v>
      </c>
    </row>
    <row r="2" spans="2:8">
      <c r="D2" s="25" t="s">
        <v>101</v>
      </c>
      <c r="E2" s="24"/>
      <c r="F2" s="26" t="s">
        <v>100</v>
      </c>
      <c r="G2" s="23"/>
    </row>
    <row r="3" spans="2:8" ht="8.25" customHeight="1">
      <c r="D3" s="25"/>
      <c r="E3" s="71"/>
      <c r="F3" s="26"/>
      <c r="G3" s="23"/>
    </row>
    <row r="4" spans="2:8">
      <c r="B4" s="72" t="s">
        <v>169</v>
      </c>
      <c r="C4" s="72"/>
      <c r="D4" s="73"/>
      <c r="E4" s="74"/>
      <c r="F4" s="77"/>
      <c r="G4" s="23"/>
    </row>
    <row r="5" spans="2:8">
      <c r="B5" s="75" t="s">
        <v>170</v>
      </c>
      <c r="C5" s="72"/>
      <c r="D5" s="73"/>
      <c r="E5" s="76"/>
      <c r="F5" s="77"/>
      <c r="G5" s="23"/>
    </row>
    <row r="6" spans="2:8" ht="8.25" customHeight="1"/>
    <row r="7" spans="2:8">
      <c r="B7" s="14" t="s">
        <v>7</v>
      </c>
      <c r="C7" s="14" t="s">
        <v>8</v>
      </c>
      <c r="D7" s="15" t="s">
        <v>0</v>
      </c>
      <c r="E7" s="14" t="s">
        <v>4</v>
      </c>
      <c r="F7" s="14" t="s">
        <v>5</v>
      </c>
      <c r="G7" s="14" t="s">
        <v>1</v>
      </c>
      <c r="H7" s="14" t="s">
        <v>2</v>
      </c>
    </row>
    <row r="8" spans="2:8">
      <c r="B8" s="21" t="s">
        <v>3</v>
      </c>
      <c r="C8" s="21" t="s">
        <v>3</v>
      </c>
      <c r="D8" s="22">
        <v>73</v>
      </c>
      <c r="E8" s="21">
        <v>1</v>
      </c>
      <c r="F8" s="34">
        <v>1</v>
      </c>
      <c r="G8" s="22">
        <f>IF(F8=1,D8*E8*10,"")</f>
        <v>730</v>
      </c>
      <c r="H8" s="22">
        <f>IF(G8="","",(G8/10)*3)</f>
        <v>219</v>
      </c>
    </row>
    <row r="9" spans="2:8">
      <c r="B9" s="10" t="s">
        <v>95</v>
      </c>
      <c r="C9" s="10" t="s">
        <v>95</v>
      </c>
      <c r="D9" s="11">
        <v>282</v>
      </c>
      <c r="E9" s="10">
        <v>1</v>
      </c>
      <c r="F9" s="36"/>
      <c r="G9" s="11" t="str">
        <f t="shared" ref="G9:G17" si="0">IF(F9=1,D9*E9*10,"")</f>
        <v/>
      </c>
      <c r="H9" s="11" t="str">
        <f t="shared" ref="H9:H17" si="1">IF(G9="","",(G9/10)*3)</f>
        <v/>
      </c>
    </row>
    <row r="10" spans="2:8">
      <c r="B10" s="10"/>
      <c r="C10" s="10"/>
      <c r="D10" s="11"/>
      <c r="E10" s="35"/>
      <c r="F10" s="36"/>
      <c r="G10" s="11" t="str">
        <f t="shared" si="0"/>
        <v/>
      </c>
      <c r="H10" s="11" t="str">
        <f t="shared" si="1"/>
        <v/>
      </c>
    </row>
    <row r="11" spans="2:8">
      <c r="B11" s="10" t="s">
        <v>96</v>
      </c>
      <c r="C11" s="10" t="s">
        <v>98</v>
      </c>
      <c r="D11" s="11">
        <v>250</v>
      </c>
      <c r="E11" s="10">
        <v>1</v>
      </c>
      <c r="F11" s="36"/>
      <c r="G11" s="11" t="str">
        <f t="shared" si="0"/>
        <v/>
      </c>
      <c r="H11" s="11" t="str">
        <f t="shared" si="1"/>
        <v/>
      </c>
    </row>
    <row r="12" spans="2:8">
      <c r="B12" s="10" t="s">
        <v>97</v>
      </c>
      <c r="C12" s="10" t="s">
        <v>99</v>
      </c>
      <c r="D12" s="11">
        <v>500</v>
      </c>
      <c r="E12" s="10">
        <v>1</v>
      </c>
      <c r="F12" s="36"/>
      <c r="G12" s="11" t="str">
        <f t="shared" si="0"/>
        <v/>
      </c>
      <c r="H12" s="11" t="str">
        <f t="shared" si="1"/>
        <v/>
      </c>
    </row>
    <row r="13" spans="2:8">
      <c r="B13" s="10"/>
      <c r="C13" s="10"/>
      <c r="D13" s="11"/>
      <c r="E13" s="35"/>
      <c r="F13" s="36"/>
      <c r="G13" s="11" t="str">
        <f t="shared" si="0"/>
        <v/>
      </c>
      <c r="H13" s="11" t="str">
        <f t="shared" si="1"/>
        <v/>
      </c>
    </row>
    <row r="14" spans="2:8">
      <c r="B14" s="10" t="s">
        <v>77</v>
      </c>
      <c r="C14" s="10" t="s">
        <v>74</v>
      </c>
      <c r="D14" s="11">
        <v>65</v>
      </c>
      <c r="E14" s="10">
        <v>1</v>
      </c>
      <c r="F14" s="36"/>
      <c r="G14" s="11" t="str">
        <f t="shared" si="0"/>
        <v/>
      </c>
      <c r="H14" s="11" t="str">
        <f t="shared" si="1"/>
        <v/>
      </c>
    </row>
    <row r="15" spans="2:8">
      <c r="B15" s="10" t="s">
        <v>78</v>
      </c>
      <c r="C15" s="10" t="s">
        <v>71</v>
      </c>
      <c r="D15" s="11">
        <v>190</v>
      </c>
      <c r="E15" s="10">
        <v>1</v>
      </c>
      <c r="F15" s="36"/>
      <c r="G15" s="11" t="str">
        <f t="shared" si="0"/>
        <v/>
      </c>
      <c r="H15" s="11" t="str">
        <f t="shared" si="1"/>
        <v/>
      </c>
    </row>
    <row r="16" spans="2:8">
      <c r="B16" s="10" t="s">
        <v>79</v>
      </c>
      <c r="C16" s="10" t="s">
        <v>72</v>
      </c>
      <c r="D16" s="11">
        <v>420</v>
      </c>
      <c r="E16" s="10">
        <v>1</v>
      </c>
      <c r="F16" s="36"/>
      <c r="G16" s="11" t="str">
        <f t="shared" si="0"/>
        <v/>
      </c>
      <c r="H16" s="11" t="str">
        <f t="shared" si="1"/>
        <v/>
      </c>
    </row>
    <row r="17" spans="2:8">
      <c r="B17" s="10" t="s">
        <v>80</v>
      </c>
      <c r="C17" s="10" t="s">
        <v>73</v>
      </c>
      <c r="D17" s="11">
        <v>50</v>
      </c>
      <c r="E17" s="10">
        <v>1</v>
      </c>
      <c r="F17" s="36">
        <v>1</v>
      </c>
      <c r="G17" s="11">
        <f t="shared" si="0"/>
        <v>500</v>
      </c>
      <c r="H17" s="11">
        <f t="shared" si="1"/>
        <v>150</v>
      </c>
    </row>
    <row r="18" spans="2:8">
      <c r="B18" s="10"/>
      <c r="C18" s="10"/>
      <c r="D18" s="11"/>
      <c r="E18" s="35"/>
      <c r="F18" s="36"/>
      <c r="G18" s="11" t="str">
        <f t="shared" ref="G18" si="2">IF(F18=1,D18*E18*10,"")</f>
        <v/>
      </c>
      <c r="H18" s="11" t="str">
        <f t="shared" ref="H18" si="3">IF(G18="","",(G18/10)*3)</f>
        <v/>
      </c>
    </row>
    <row r="19" spans="2:8">
      <c r="B19" s="21" t="s">
        <v>69</v>
      </c>
      <c r="C19" s="21" t="s">
        <v>70</v>
      </c>
      <c r="D19" s="22">
        <v>37</v>
      </c>
      <c r="E19" s="21">
        <v>1</v>
      </c>
      <c r="F19" s="34">
        <v>1</v>
      </c>
      <c r="G19" s="22">
        <f t="shared" ref="G19:G72" si="4">IF(F19=1,D19*E19*10,"")</f>
        <v>370</v>
      </c>
      <c r="H19" s="22">
        <f t="shared" ref="H19:H60" si="5">IF(G19="","",(G19/10)*3)</f>
        <v>111</v>
      </c>
    </row>
    <row r="20" spans="2:8">
      <c r="B20" s="10"/>
      <c r="C20" s="10"/>
      <c r="D20" s="11"/>
      <c r="E20" s="35"/>
      <c r="F20" s="36"/>
      <c r="G20" s="11"/>
      <c r="H20" s="11"/>
    </row>
    <row r="21" spans="2:8">
      <c r="B21" s="21" t="s">
        <v>81</v>
      </c>
      <c r="C21" s="21" t="s">
        <v>83</v>
      </c>
      <c r="D21" s="22">
        <v>40</v>
      </c>
      <c r="E21" s="21">
        <v>1</v>
      </c>
      <c r="F21" s="34">
        <v>1</v>
      </c>
      <c r="G21" s="22">
        <f t="shared" si="4"/>
        <v>400</v>
      </c>
      <c r="H21" s="22">
        <f t="shared" si="5"/>
        <v>120</v>
      </c>
    </row>
    <row r="22" spans="2:8">
      <c r="B22" s="10" t="s">
        <v>82</v>
      </c>
      <c r="C22" s="10" t="s">
        <v>110</v>
      </c>
      <c r="D22" s="11">
        <v>100</v>
      </c>
      <c r="E22" s="10">
        <v>1</v>
      </c>
      <c r="F22" s="36"/>
      <c r="G22" s="11" t="str">
        <f t="shared" si="4"/>
        <v/>
      </c>
      <c r="H22" s="11" t="str">
        <f t="shared" si="5"/>
        <v/>
      </c>
    </row>
    <row r="23" spans="2:8">
      <c r="B23" s="10"/>
      <c r="C23" s="10"/>
      <c r="D23" s="11"/>
      <c r="E23" s="35"/>
      <c r="F23" s="36"/>
      <c r="G23" s="11" t="str">
        <f t="shared" si="4"/>
        <v/>
      </c>
      <c r="H23" s="11" t="str">
        <f t="shared" si="5"/>
        <v/>
      </c>
    </row>
    <row r="24" spans="2:8">
      <c r="B24" s="21" t="s">
        <v>25</v>
      </c>
      <c r="C24" s="21" t="s">
        <v>108</v>
      </c>
      <c r="D24" s="22">
        <v>11</v>
      </c>
      <c r="E24" s="21">
        <v>1</v>
      </c>
      <c r="F24" s="34">
        <v>1</v>
      </c>
      <c r="G24" s="22">
        <f t="shared" si="4"/>
        <v>110</v>
      </c>
      <c r="H24" s="22">
        <f t="shared" si="5"/>
        <v>33</v>
      </c>
    </row>
    <row r="25" spans="2:8">
      <c r="B25" s="21"/>
      <c r="C25" s="21" t="s">
        <v>109</v>
      </c>
      <c r="D25" s="22">
        <v>144</v>
      </c>
      <c r="E25" s="21">
        <v>1</v>
      </c>
      <c r="F25" s="34">
        <v>1</v>
      </c>
      <c r="G25" s="22">
        <f t="shared" si="4"/>
        <v>1440</v>
      </c>
      <c r="H25" s="22">
        <f t="shared" si="5"/>
        <v>432</v>
      </c>
    </row>
    <row r="26" spans="2:8">
      <c r="B26" s="21" t="s">
        <v>26</v>
      </c>
      <c r="C26" s="21" t="s">
        <v>27</v>
      </c>
      <c r="D26" s="22">
        <v>49</v>
      </c>
      <c r="E26" s="21">
        <v>1</v>
      </c>
      <c r="F26" s="34">
        <v>1</v>
      </c>
      <c r="G26" s="22">
        <f t="shared" si="4"/>
        <v>490</v>
      </c>
      <c r="H26" s="22">
        <f t="shared" si="5"/>
        <v>147</v>
      </c>
    </row>
    <row r="27" spans="2:8">
      <c r="B27" s="21"/>
      <c r="C27" s="21" t="s">
        <v>113</v>
      </c>
      <c r="D27" s="22">
        <v>125</v>
      </c>
      <c r="E27" s="21">
        <v>1</v>
      </c>
      <c r="F27" s="34">
        <v>1</v>
      </c>
      <c r="G27" s="22">
        <f t="shared" si="4"/>
        <v>1250</v>
      </c>
      <c r="H27" s="22">
        <f t="shared" si="5"/>
        <v>375</v>
      </c>
    </row>
    <row r="28" spans="2:8">
      <c r="B28" s="21" t="s">
        <v>28</v>
      </c>
      <c r="C28" s="21" t="s">
        <v>29</v>
      </c>
      <c r="D28" s="22">
        <v>26</v>
      </c>
      <c r="E28" s="21">
        <v>1</v>
      </c>
      <c r="F28" s="34">
        <v>1</v>
      </c>
      <c r="G28" s="22">
        <f t="shared" si="4"/>
        <v>260</v>
      </c>
      <c r="H28" s="22">
        <f t="shared" si="5"/>
        <v>78</v>
      </c>
    </row>
    <row r="29" spans="2:8">
      <c r="B29" s="10" t="s">
        <v>68</v>
      </c>
      <c r="C29" s="10" t="s">
        <v>175</v>
      </c>
      <c r="D29" s="11">
        <v>10</v>
      </c>
      <c r="E29" s="35">
        <v>3</v>
      </c>
      <c r="F29" s="36">
        <v>1</v>
      </c>
      <c r="G29" s="11">
        <f t="shared" si="4"/>
        <v>300</v>
      </c>
      <c r="H29" s="11">
        <f t="shared" si="5"/>
        <v>90</v>
      </c>
    </row>
    <row r="30" spans="2:8">
      <c r="B30" s="10"/>
      <c r="C30" s="10"/>
      <c r="D30" s="11"/>
      <c r="E30" s="35"/>
      <c r="F30" s="36"/>
      <c r="G30" s="11" t="str">
        <f t="shared" si="4"/>
        <v/>
      </c>
      <c r="H30" s="11" t="str">
        <f t="shared" si="5"/>
        <v/>
      </c>
    </row>
    <row r="31" spans="2:8">
      <c r="B31" s="21" t="s">
        <v>6</v>
      </c>
      <c r="C31" s="21" t="s">
        <v>9</v>
      </c>
      <c r="D31" s="22">
        <v>750</v>
      </c>
      <c r="E31" s="21">
        <v>1</v>
      </c>
      <c r="F31" s="34">
        <v>1</v>
      </c>
      <c r="G31" s="22">
        <f t="shared" si="4"/>
        <v>7500</v>
      </c>
      <c r="H31" s="22">
        <f t="shared" si="5"/>
        <v>2250</v>
      </c>
    </row>
    <row r="32" spans="2:8">
      <c r="B32" s="21"/>
      <c r="C32" s="21" t="s">
        <v>10</v>
      </c>
      <c r="D32" s="22">
        <v>1230</v>
      </c>
      <c r="E32" s="21">
        <v>1</v>
      </c>
      <c r="F32" s="34"/>
      <c r="G32" s="22" t="str">
        <f t="shared" si="4"/>
        <v/>
      </c>
      <c r="H32" s="22" t="str">
        <f t="shared" si="5"/>
        <v/>
      </c>
    </row>
    <row r="33" spans="2:8">
      <c r="B33" s="21"/>
      <c r="C33" s="21" t="s">
        <v>11</v>
      </c>
      <c r="D33" s="22">
        <v>580</v>
      </c>
      <c r="E33" s="21">
        <v>1</v>
      </c>
      <c r="F33" s="34"/>
      <c r="G33" s="22" t="str">
        <f t="shared" si="4"/>
        <v/>
      </c>
      <c r="H33" s="22" t="str">
        <f t="shared" si="5"/>
        <v/>
      </c>
    </row>
    <row r="34" spans="2:8">
      <c r="B34" s="10"/>
      <c r="C34" s="10"/>
      <c r="D34" s="11"/>
      <c r="E34" s="35"/>
      <c r="F34" s="36"/>
      <c r="G34" s="11" t="str">
        <f t="shared" si="4"/>
        <v/>
      </c>
      <c r="H34" s="11" t="str">
        <f t="shared" si="5"/>
        <v/>
      </c>
    </row>
    <row r="35" spans="2:8">
      <c r="B35" s="21" t="s">
        <v>12</v>
      </c>
      <c r="C35" s="21" t="s">
        <v>15</v>
      </c>
      <c r="D35" s="22">
        <v>465</v>
      </c>
      <c r="E35" s="21">
        <v>1</v>
      </c>
      <c r="F35" s="34"/>
      <c r="G35" s="22" t="str">
        <f t="shared" si="4"/>
        <v/>
      </c>
      <c r="H35" s="22" t="str">
        <f t="shared" si="5"/>
        <v/>
      </c>
    </row>
    <row r="36" spans="2:8">
      <c r="B36" s="10"/>
      <c r="C36" s="10" t="s">
        <v>14</v>
      </c>
      <c r="D36" s="44">
        <v>580</v>
      </c>
      <c r="E36" s="10">
        <v>1</v>
      </c>
      <c r="F36" s="35"/>
      <c r="G36" s="44" t="str">
        <f t="shared" si="4"/>
        <v/>
      </c>
      <c r="H36" s="44" t="str">
        <f t="shared" si="5"/>
        <v/>
      </c>
    </row>
    <row r="37" spans="2:8">
      <c r="B37" s="58"/>
      <c r="C37" s="58" t="s">
        <v>13</v>
      </c>
      <c r="D37" s="59">
        <v>830</v>
      </c>
      <c r="E37" s="58">
        <v>1</v>
      </c>
      <c r="F37" s="60"/>
      <c r="G37" s="59" t="str">
        <f t="shared" si="4"/>
        <v/>
      </c>
      <c r="H37" s="59" t="str">
        <f t="shared" si="5"/>
        <v/>
      </c>
    </row>
    <row r="38" spans="2:8">
      <c r="B38" s="21"/>
      <c r="C38" s="21" t="s">
        <v>174</v>
      </c>
      <c r="D38" s="22">
        <v>1170</v>
      </c>
      <c r="E38" s="21">
        <v>1</v>
      </c>
      <c r="F38" s="34"/>
      <c r="G38" s="22" t="str">
        <f t="shared" si="4"/>
        <v/>
      </c>
      <c r="H38" s="22" t="str">
        <f t="shared" si="5"/>
        <v/>
      </c>
    </row>
    <row r="39" spans="2:8">
      <c r="B39" s="21"/>
      <c r="C39" s="21" t="s">
        <v>67</v>
      </c>
      <c r="D39" s="22">
        <v>1490</v>
      </c>
      <c r="E39" s="21">
        <v>1</v>
      </c>
      <c r="F39" s="34"/>
      <c r="G39" s="22" t="str">
        <f t="shared" si="4"/>
        <v/>
      </c>
      <c r="H39" s="22" t="str">
        <f t="shared" si="5"/>
        <v/>
      </c>
    </row>
    <row r="40" spans="2:8">
      <c r="B40" s="68" t="s">
        <v>227</v>
      </c>
      <c r="C40" s="68" t="s">
        <v>215</v>
      </c>
      <c r="D40" s="69">
        <v>1250</v>
      </c>
      <c r="E40" s="68">
        <v>1</v>
      </c>
      <c r="F40" s="70"/>
      <c r="G40" s="81" t="str">
        <f t="shared" si="4"/>
        <v/>
      </c>
      <c r="H40" s="81" t="str">
        <f t="shared" si="5"/>
        <v/>
      </c>
    </row>
    <row r="41" spans="2:8">
      <c r="B41" s="10"/>
      <c r="C41" s="10"/>
      <c r="D41" s="11"/>
      <c r="E41" s="35"/>
      <c r="F41" s="36"/>
      <c r="G41" s="11" t="str">
        <f t="shared" si="4"/>
        <v/>
      </c>
      <c r="H41" s="11" t="str">
        <f t="shared" si="5"/>
        <v/>
      </c>
    </row>
    <row r="42" spans="2:8">
      <c r="B42" s="10" t="s">
        <v>30</v>
      </c>
      <c r="C42" s="17" t="s">
        <v>191</v>
      </c>
      <c r="D42" s="11">
        <v>200</v>
      </c>
      <c r="E42" s="10">
        <v>1</v>
      </c>
      <c r="F42" s="36"/>
      <c r="G42" s="11" t="str">
        <f t="shared" si="4"/>
        <v/>
      </c>
      <c r="H42" s="11" t="str">
        <f t="shared" si="5"/>
        <v/>
      </c>
    </row>
    <row r="43" spans="2:8">
      <c r="B43" s="10"/>
      <c r="C43" s="10"/>
      <c r="D43" s="11"/>
      <c r="E43" s="35"/>
      <c r="F43" s="36"/>
      <c r="G43" s="11" t="str">
        <f t="shared" si="4"/>
        <v/>
      </c>
      <c r="H43" s="11" t="str">
        <f t="shared" si="5"/>
        <v/>
      </c>
    </row>
    <row r="44" spans="2:8">
      <c r="B44" s="21" t="s">
        <v>32</v>
      </c>
      <c r="C44" s="21" t="s">
        <v>33</v>
      </c>
      <c r="D44" s="79">
        <v>68</v>
      </c>
      <c r="E44" s="21">
        <v>1</v>
      </c>
      <c r="F44" s="34">
        <v>1</v>
      </c>
      <c r="G44" s="22">
        <f t="shared" si="4"/>
        <v>680</v>
      </c>
      <c r="H44" s="22">
        <f t="shared" si="5"/>
        <v>204</v>
      </c>
    </row>
    <row r="45" spans="2:8">
      <c r="B45" s="10"/>
      <c r="C45" s="10"/>
      <c r="D45" s="11"/>
      <c r="E45" s="35"/>
      <c r="F45" s="36"/>
      <c r="G45" s="11" t="str">
        <f t="shared" si="4"/>
        <v/>
      </c>
      <c r="H45" s="11" t="str">
        <f t="shared" si="5"/>
        <v/>
      </c>
    </row>
    <row r="46" spans="2:8">
      <c r="B46" s="10" t="s">
        <v>16</v>
      </c>
      <c r="C46" s="10" t="s">
        <v>17</v>
      </c>
      <c r="D46" s="11">
        <v>300</v>
      </c>
      <c r="E46" s="10">
        <v>1</v>
      </c>
      <c r="F46" s="36"/>
      <c r="G46" s="11" t="str">
        <f t="shared" si="4"/>
        <v/>
      </c>
      <c r="H46" s="11" t="str">
        <f t="shared" si="5"/>
        <v/>
      </c>
    </row>
    <row r="47" spans="2:8">
      <c r="B47" s="10"/>
      <c r="C47" s="10"/>
      <c r="D47" s="11"/>
      <c r="E47" s="35"/>
      <c r="F47" s="36"/>
      <c r="G47" s="11" t="str">
        <f t="shared" si="4"/>
        <v/>
      </c>
      <c r="H47" s="11" t="str">
        <f t="shared" si="5"/>
        <v/>
      </c>
    </row>
    <row r="48" spans="2:8">
      <c r="B48" s="10" t="s">
        <v>18</v>
      </c>
      <c r="C48" s="10" t="s">
        <v>21</v>
      </c>
      <c r="D48" s="11">
        <v>2500</v>
      </c>
      <c r="E48" s="35">
        <v>1</v>
      </c>
      <c r="F48" s="36"/>
      <c r="G48" s="11" t="str">
        <f t="shared" si="4"/>
        <v/>
      </c>
      <c r="H48" s="11" t="str">
        <f t="shared" si="5"/>
        <v/>
      </c>
    </row>
    <row r="49" spans="2:8">
      <c r="B49" s="10"/>
      <c r="C49" s="10" t="s">
        <v>19</v>
      </c>
      <c r="D49" s="11">
        <v>1500</v>
      </c>
      <c r="E49" s="35">
        <v>1</v>
      </c>
      <c r="F49" s="36"/>
      <c r="G49" s="11" t="str">
        <f t="shared" si="4"/>
        <v/>
      </c>
      <c r="H49" s="11" t="str">
        <f t="shared" si="5"/>
        <v/>
      </c>
    </row>
    <row r="50" spans="2:8">
      <c r="B50" s="10"/>
      <c r="C50" s="10" t="s">
        <v>208</v>
      </c>
      <c r="D50" s="11">
        <v>3230</v>
      </c>
      <c r="E50" s="10">
        <v>1</v>
      </c>
      <c r="F50" s="36"/>
      <c r="G50" s="11" t="str">
        <f t="shared" si="4"/>
        <v/>
      </c>
      <c r="H50" s="11" t="str">
        <f t="shared" si="5"/>
        <v/>
      </c>
    </row>
    <row r="51" spans="2:8">
      <c r="B51" s="10"/>
      <c r="C51" s="10"/>
      <c r="D51" s="11"/>
      <c r="E51" s="35"/>
      <c r="F51" s="36"/>
      <c r="G51" s="11" t="str">
        <f t="shared" si="4"/>
        <v/>
      </c>
      <c r="H51" s="11" t="str">
        <f t="shared" si="5"/>
        <v/>
      </c>
    </row>
    <row r="52" spans="2:8">
      <c r="B52" s="10" t="s">
        <v>20</v>
      </c>
      <c r="C52" s="10" t="s">
        <v>22</v>
      </c>
      <c r="D52" s="11">
        <v>1320</v>
      </c>
      <c r="E52" s="10">
        <v>1</v>
      </c>
      <c r="F52" s="36"/>
      <c r="G52" s="11" t="str">
        <f t="shared" si="4"/>
        <v/>
      </c>
      <c r="H52" s="11" t="str">
        <f t="shared" si="5"/>
        <v/>
      </c>
    </row>
    <row r="53" spans="2:8">
      <c r="B53" s="10"/>
      <c r="C53" s="10" t="s">
        <v>23</v>
      </c>
      <c r="D53" s="11">
        <v>2640</v>
      </c>
      <c r="E53" s="10">
        <v>1</v>
      </c>
      <c r="F53" s="36"/>
      <c r="G53" s="11" t="str">
        <f t="shared" si="4"/>
        <v/>
      </c>
      <c r="H53" s="11" t="str">
        <f t="shared" si="5"/>
        <v/>
      </c>
    </row>
    <row r="54" spans="2:8">
      <c r="B54" s="10"/>
      <c r="C54" s="10" t="s">
        <v>24</v>
      </c>
      <c r="D54" s="11">
        <v>3300</v>
      </c>
      <c r="E54" s="10">
        <v>1</v>
      </c>
      <c r="F54" s="36"/>
      <c r="G54" s="11" t="str">
        <f t="shared" si="4"/>
        <v/>
      </c>
      <c r="H54" s="11" t="str">
        <f t="shared" si="5"/>
        <v/>
      </c>
    </row>
    <row r="55" spans="2:8">
      <c r="B55" s="10"/>
      <c r="C55" s="10"/>
      <c r="D55" s="11"/>
      <c r="E55" s="10"/>
      <c r="F55" s="36"/>
      <c r="G55" s="11" t="str">
        <f t="shared" si="4"/>
        <v/>
      </c>
      <c r="H55" s="11" t="str">
        <f t="shared" si="5"/>
        <v/>
      </c>
    </row>
    <row r="56" spans="2:8">
      <c r="B56" s="10" t="s">
        <v>54</v>
      </c>
      <c r="C56" s="10" t="s">
        <v>214</v>
      </c>
      <c r="D56" s="11">
        <v>0</v>
      </c>
      <c r="E56" s="10">
        <v>120</v>
      </c>
      <c r="F56" s="36">
        <v>1</v>
      </c>
      <c r="G56" s="11">
        <f t="shared" si="4"/>
        <v>0</v>
      </c>
      <c r="H56" s="11">
        <f t="shared" si="5"/>
        <v>0</v>
      </c>
    </row>
    <row r="57" spans="2:8">
      <c r="B57" s="10"/>
      <c r="C57" s="10"/>
      <c r="D57" s="11"/>
      <c r="E57" s="35"/>
      <c r="F57" s="36"/>
      <c r="G57" s="11" t="str">
        <f t="shared" si="4"/>
        <v/>
      </c>
      <c r="H57" s="11" t="str">
        <f t="shared" si="5"/>
        <v/>
      </c>
    </row>
    <row r="58" spans="2:8">
      <c r="B58" s="61" t="s">
        <v>162</v>
      </c>
      <c r="C58" s="61" t="s">
        <v>192</v>
      </c>
      <c r="D58" s="62">
        <v>638</v>
      </c>
      <c r="E58" s="61">
        <v>1</v>
      </c>
      <c r="F58" s="63"/>
      <c r="G58" s="62" t="str">
        <f t="shared" si="4"/>
        <v/>
      </c>
      <c r="H58" s="62" t="str">
        <f t="shared" si="5"/>
        <v/>
      </c>
    </row>
    <row r="59" spans="2:8">
      <c r="B59" s="61" t="s">
        <v>163</v>
      </c>
      <c r="C59" s="61" t="s">
        <v>164</v>
      </c>
      <c r="D59" s="62">
        <v>700</v>
      </c>
      <c r="E59" s="61">
        <v>1</v>
      </c>
      <c r="F59" s="63"/>
      <c r="G59" s="62" t="str">
        <f t="shared" si="4"/>
        <v/>
      </c>
      <c r="H59" s="62" t="str">
        <f t="shared" si="5"/>
        <v/>
      </c>
    </row>
    <row r="60" spans="2:8">
      <c r="B60" s="10"/>
      <c r="C60" s="10"/>
      <c r="D60" s="11"/>
      <c r="E60" s="35"/>
      <c r="F60" s="36"/>
      <c r="G60" s="11" t="str">
        <f t="shared" si="4"/>
        <v/>
      </c>
      <c r="H60" s="11" t="str">
        <f t="shared" si="5"/>
        <v/>
      </c>
    </row>
    <row r="61" spans="2:8">
      <c r="B61" s="12"/>
      <c r="C61" s="12"/>
      <c r="D61" s="13"/>
      <c r="E61" s="12"/>
      <c r="F61" s="12" t="s">
        <v>31</v>
      </c>
      <c r="G61" s="13">
        <f>SUM(G8:G60)</f>
        <v>14030</v>
      </c>
      <c r="H61" s="13">
        <f>ROUND(SUM(H8:H60),-1)</f>
        <v>4210</v>
      </c>
    </row>
    <row r="62" spans="2:8">
      <c r="G62" t="str">
        <f t="shared" si="4"/>
        <v/>
      </c>
      <c r="H62" t="str">
        <f t="shared" ref="H62:H74" si="6">IF(G62="","",D62*3)</f>
        <v/>
      </c>
    </row>
    <row r="63" spans="2:8">
      <c r="G63" t="str">
        <f t="shared" si="4"/>
        <v/>
      </c>
      <c r="H63" t="str">
        <f t="shared" si="6"/>
        <v/>
      </c>
    </row>
    <row r="64" spans="2:8">
      <c r="G64" t="str">
        <f t="shared" si="4"/>
        <v/>
      </c>
      <c r="H64" t="str">
        <f t="shared" si="6"/>
        <v/>
      </c>
    </row>
    <row r="65" spans="7:8">
      <c r="G65" t="str">
        <f t="shared" si="4"/>
        <v/>
      </c>
      <c r="H65" t="str">
        <f t="shared" si="6"/>
        <v/>
      </c>
    </row>
    <row r="66" spans="7:8">
      <c r="G66" t="str">
        <f t="shared" si="4"/>
        <v/>
      </c>
      <c r="H66" t="str">
        <f t="shared" si="6"/>
        <v/>
      </c>
    </row>
    <row r="67" spans="7:8">
      <c r="G67" t="str">
        <f t="shared" si="4"/>
        <v/>
      </c>
      <c r="H67" t="str">
        <f t="shared" si="6"/>
        <v/>
      </c>
    </row>
    <row r="68" spans="7:8">
      <c r="G68" t="str">
        <f t="shared" si="4"/>
        <v/>
      </c>
      <c r="H68" t="str">
        <f t="shared" si="6"/>
        <v/>
      </c>
    </row>
    <row r="69" spans="7:8">
      <c r="G69" t="str">
        <f t="shared" si="4"/>
        <v/>
      </c>
      <c r="H69" t="str">
        <f t="shared" si="6"/>
        <v/>
      </c>
    </row>
    <row r="70" spans="7:8">
      <c r="G70" t="str">
        <f t="shared" si="4"/>
        <v/>
      </c>
      <c r="H70" t="str">
        <f t="shared" si="6"/>
        <v/>
      </c>
    </row>
    <row r="71" spans="7:8">
      <c r="G71" t="str">
        <f t="shared" si="4"/>
        <v/>
      </c>
      <c r="H71" t="str">
        <f t="shared" si="6"/>
        <v/>
      </c>
    </row>
    <row r="72" spans="7:8">
      <c r="G72" t="str">
        <f t="shared" si="4"/>
        <v/>
      </c>
      <c r="H72" t="str">
        <f t="shared" si="6"/>
        <v/>
      </c>
    </row>
    <row r="73" spans="7:8">
      <c r="H73" t="str">
        <f t="shared" si="6"/>
        <v/>
      </c>
    </row>
    <row r="74" spans="7:8">
      <c r="H74" t="str">
        <f t="shared" si="6"/>
        <v/>
      </c>
    </row>
  </sheetData>
  <sheetProtection sheet="1" objects="1" scenarios="1"/>
  <mergeCells count="1">
    <mergeCell ref="E1:F1"/>
  </mergeCells>
  <phoneticPr fontId="2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81"/>
  <sheetViews>
    <sheetView tabSelected="1" workbookViewId="0">
      <pane ySplit="3" topLeftCell="A40" activePane="bottomLeft" state="frozen"/>
      <selection pane="bottomLeft" activeCell="G61" sqref="G61"/>
    </sheetView>
  </sheetViews>
  <sheetFormatPr defaultRowHeight="13.5"/>
  <cols>
    <col min="1" max="1" width="2.375" customWidth="1"/>
    <col min="2" max="2" width="20.625" customWidth="1"/>
    <col min="3" max="3" width="8.625" customWidth="1"/>
    <col min="4" max="4" width="46.125" customWidth="1"/>
    <col min="5" max="5" width="6" customWidth="1"/>
    <col min="6" max="6" width="10.25" style="1" bestFit="1" customWidth="1"/>
  </cols>
  <sheetData>
    <row r="1" spans="2:10">
      <c r="B1" t="s">
        <v>57</v>
      </c>
      <c r="F1" s="25" t="s">
        <v>101</v>
      </c>
      <c r="G1" s="24"/>
      <c r="H1" s="26" t="s">
        <v>188</v>
      </c>
      <c r="J1" s="23"/>
    </row>
    <row r="2" spans="2:10">
      <c r="F2" s="37" t="s">
        <v>101</v>
      </c>
      <c r="G2" s="38"/>
      <c r="H2" t="s">
        <v>107</v>
      </c>
    </row>
    <row r="3" spans="2:10">
      <c r="B3" s="6" t="s">
        <v>34</v>
      </c>
      <c r="C3" s="6" t="s">
        <v>40</v>
      </c>
      <c r="D3" s="6" t="s">
        <v>8</v>
      </c>
      <c r="E3" s="6" t="s">
        <v>196</v>
      </c>
      <c r="F3" s="7" t="s">
        <v>104</v>
      </c>
      <c r="G3" s="6" t="s">
        <v>4</v>
      </c>
      <c r="H3" s="6" t="s">
        <v>5</v>
      </c>
      <c r="I3" s="6" t="s">
        <v>1</v>
      </c>
      <c r="J3" s="6" t="s">
        <v>2</v>
      </c>
    </row>
    <row r="4" spans="2:10">
      <c r="B4" s="27" t="s">
        <v>36</v>
      </c>
      <c r="C4" s="27"/>
      <c r="D4" s="27" t="s">
        <v>60</v>
      </c>
      <c r="E4" s="27"/>
      <c r="F4" s="28">
        <v>260</v>
      </c>
      <c r="G4" s="27">
        <v>1</v>
      </c>
      <c r="H4" s="32">
        <v>1</v>
      </c>
      <c r="I4" s="28">
        <f>IF(H4=1,F4*G4,"")</f>
        <v>260</v>
      </c>
      <c r="J4" s="28">
        <f>IF(I4="","",(I4/10)*3)</f>
        <v>78</v>
      </c>
    </row>
    <row r="5" spans="2:10">
      <c r="B5" s="27" t="s">
        <v>59</v>
      </c>
      <c r="C5" s="27"/>
      <c r="D5" s="27" t="s">
        <v>63</v>
      </c>
      <c r="E5" s="27"/>
      <c r="F5" s="28">
        <v>260</v>
      </c>
      <c r="G5" s="27">
        <v>1</v>
      </c>
      <c r="H5" s="32">
        <v>1</v>
      </c>
      <c r="I5" s="28">
        <f t="shared" ref="I5:I11" si="0">IF(H5=1,F5*G5,"")</f>
        <v>260</v>
      </c>
      <c r="J5" s="28">
        <f t="shared" ref="J5:J11" si="1">IF(I5="","",(I5/10)*3)</f>
        <v>78</v>
      </c>
    </row>
    <row r="6" spans="2:10">
      <c r="B6" s="4"/>
      <c r="C6" s="4"/>
      <c r="D6" s="4"/>
      <c r="E6" s="4"/>
      <c r="F6" s="5"/>
      <c r="G6" s="78"/>
      <c r="H6" s="33"/>
      <c r="I6" s="5" t="str">
        <f t="shared" si="0"/>
        <v/>
      </c>
      <c r="J6" s="5" t="str">
        <f t="shared" si="1"/>
        <v/>
      </c>
    </row>
    <row r="7" spans="2:10">
      <c r="B7" s="27" t="s">
        <v>61</v>
      </c>
      <c r="C7" s="27"/>
      <c r="D7" s="27" t="s">
        <v>102</v>
      </c>
      <c r="E7" s="27"/>
      <c r="F7" s="28">
        <v>430</v>
      </c>
      <c r="G7" s="27">
        <v>1</v>
      </c>
      <c r="H7" s="32">
        <v>1</v>
      </c>
      <c r="I7" s="28">
        <f t="shared" si="0"/>
        <v>430</v>
      </c>
      <c r="J7" s="28">
        <f t="shared" si="1"/>
        <v>129</v>
      </c>
    </row>
    <row r="8" spans="2:10">
      <c r="B8" s="4"/>
      <c r="C8" s="4"/>
      <c r="D8" s="4" t="s">
        <v>103</v>
      </c>
      <c r="E8" s="4"/>
      <c r="F8" s="5">
        <v>570</v>
      </c>
      <c r="G8" s="78">
        <v>1</v>
      </c>
      <c r="H8" s="33"/>
      <c r="I8" s="5" t="str">
        <f t="shared" si="0"/>
        <v/>
      </c>
      <c r="J8" s="5" t="str">
        <f t="shared" si="1"/>
        <v/>
      </c>
    </row>
    <row r="9" spans="2:10">
      <c r="B9" s="4"/>
      <c r="C9" s="4"/>
      <c r="D9" s="4"/>
      <c r="E9" s="4"/>
      <c r="F9" s="5"/>
      <c r="G9" s="78"/>
      <c r="H9" s="33"/>
      <c r="I9" s="5" t="str">
        <f t="shared" si="0"/>
        <v/>
      </c>
      <c r="J9" s="5" t="str">
        <f t="shared" si="1"/>
        <v/>
      </c>
    </row>
    <row r="10" spans="2:10">
      <c r="B10" s="27" t="s">
        <v>62</v>
      </c>
      <c r="C10" s="27"/>
      <c r="D10" s="27" t="s">
        <v>64</v>
      </c>
      <c r="E10" s="27"/>
      <c r="F10" s="28">
        <v>100</v>
      </c>
      <c r="G10" s="27">
        <v>1</v>
      </c>
      <c r="H10" s="32">
        <v>1</v>
      </c>
      <c r="I10" s="28">
        <f t="shared" si="0"/>
        <v>100</v>
      </c>
      <c r="J10" s="28">
        <f t="shared" si="1"/>
        <v>30</v>
      </c>
    </row>
    <row r="11" spans="2:10">
      <c r="B11" s="4"/>
      <c r="C11" s="4"/>
      <c r="D11" s="4"/>
      <c r="E11" s="4"/>
      <c r="F11" s="5"/>
      <c r="G11" s="33"/>
      <c r="H11" s="33"/>
      <c r="I11" s="5" t="str">
        <f t="shared" si="0"/>
        <v/>
      </c>
      <c r="J11" s="5" t="str">
        <f t="shared" si="1"/>
        <v/>
      </c>
    </row>
    <row r="12" spans="2:10" ht="9" customHeight="1">
      <c r="B12" s="4"/>
      <c r="C12" s="4"/>
      <c r="D12" s="4"/>
      <c r="E12" s="83"/>
      <c r="F12" s="5"/>
      <c r="G12" s="33"/>
      <c r="H12" s="33"/>
      <c r="I12" s="5"/>
      <c r="J12" s="5"/>
    </row>
    <row r="13" spans="2:10">
      <c r="B13" s="4" t="s">
        <v>35</v>
      </c>
      <c r="C13" s="4" t="s">
        <v>65</v>
      </c>
      <c r="D13" s="4" t="s">
        <v>190</v>
      </c>
      <c r="E13" s="83"/>
      <c r="F13" s="5">
        <v>18</v>
      </c>
      <c r="G13" s="33">
        <v>120</v>
      </c>
      <c r="H13" s="33"/>
      <c r="I13" s="5" t="str">
        <f t="shared" ref="I13:I67" si="2">IF(H13=1,F13*G13,"")</f>
        <v/>
      </c>
      <c r="J13" s="5" t="str">
        <f t="shared" ref="J13:J67" si="3">IF(I13="","",(I13/10)*3)</f>
        <v/>
      </c>
    </row>
    <row r="14" spans="2:10">
      <c r="B14" s="4"/>
      <c r="C14" s="4"/>
      <c r="D14" s="4" t="s">
        <v>187</v>
      </c>
      <c r="E14" s="83"/>
      <c r="F14" s="5">
        <v>17</v>
      </c>
      <c r="G14" s="33">
        <v>70</v>
      </c>
      <c r="H14" s="33">
        <v>1</v>
      </c>
      <c r="I14" s="5">
        <f t="shared" si="2"/>
        <v>1190</v>
      </c>
      <c r="J14" s="5">
        <f t="shared" si="3"/>
        <v>357</v>
      </c>
    </row>
    <row r="15" spans="2:10">
      <c r="B15" s="4"/>
      <c r="C15" s="4"/>
      <c r="D15" s="4" t="s">
        <v>189</v>
      </c>
      <c r="E15" s="83"/>
      <c r="F15" s="5">
        <v>15</v>
      </c>
      <c r="G15" s="33"/>
      <c r="H15" s="33"/>
      <c r="I15" s="5" t="str">
        <f t="shared" si="2"/>
        <v/>
      </c>
      <c r="J15" s="5" t="str">
        <f t="shared" si="3"/>
        <v/>
      </c>
    </row>
    <row r="16" spans="2:10">
      <c r="B16" s="4"/>
      <c r="C16" s="4"/>
      <c r="D16" s="4"/>
      <c r="E16" s="83"/>
      <c r="F16" s="5"/>
      <c r="G16" s="33"/>
      <c r="H16" s="33"/>
      <c r="I16" s="5" t="str">
        <f t="shared" si="2"/>
        <v/>
      </c>
      <c r="J16" s="5" t="str">
        <f t="shared" si="3"/>
        <v/>
      </c>
    </row>
    <row r="17" spans="2:10">
      <c r="B17" s="4"/>
      <c r="C17" s="4"/>
      <c r="D17" s="4" t="s">
        <v>53</v>
      </c>
      <c r="E17" s="83"/>
      <c r="F17" s="5"/>
      <c r="G17" s="33"/>
      <c r="H17" s="33"/>
      <c r="I17" s="5" t="str">
        <f t="shared" si="2"/>
        <v/>
      </c>
      <c r="J17" s="5" t="str">
        <f t="shared" si="3"/>
        <v/>
      </c>
    </row>
    <row r="18" spans="2:10" ht="8.25" customHeight="1">
      <c r="B18" s="4"/>
      <c r="C18" s="4"/>
      <c r="D18" s="4"/>
      <c r="E18" s="83"/>
      <c r="F18" s="5"/>
      <c r="G18" s="33"/>
      <c r="H18" s="33"/>
      <c r="I18" s="5"/>
      <c r="J18" s="5"/>
    </row>
    <row r="19" spans="2:10">
      <c r="B19" s="4" t="s">
        <v>39</v>
      </c>
      <c r="C19" t="s">
        <v>210</v>
      </c>
      <c r="D19" s="88" t="s">
        <v>209</v>
      </c>
      <c r="E19" s="89" t="s">
        <v>194</v>
      </c>
      <c r="F19" s="1">
        <v>1737</v>
      </c>
      <c r="G19" s="33"/>
      <c r="H19" s="33"/>
      <c r="I19" s="5" t="str">
        <f>IF(H19=1,F20*G19,"")</f>
        <v/>
      </c>
      <c r="J19" s="5" t="str">
        <f t="shared" si="3"/>
        <v/>
      </c>
    </row>
    <row r="20" spans="2:10">
      <c r="B20" s="4"/>
      <c r="C20" s="4" t="s">
        <v>43</v>
      </c>
      <c r="D20" s="4" t="s">
        <v>37</v>
      </c>
      <c r="E20" s="83" t="s">
        <v>194</v>
      </c>
      <c r="F20" s="5">
        <v>1570</v>
      </c>
      <c r="G20" s="33"/>
      <c r="H20" s="33"/>
      <c r="I20" s="5" t="str">
        <f>IF(H20=1,F21*G20,"")</f>
        <v/>
      </c>
      <c r="J20" s="5" t="str">
        <f t="shared" si="3"/>
        <v/>
      </c>
    </row>
    <row r="21" spans="2:10">
      <c r="B21" s="4"/>
      <c r="C21" s="4"/>
      <c r="D21" s="4" t="s">
        <v>186</v>
      </c>
      <c r="E21" s="83" t="s">
        <v>195</v>
      </c>
      <c r="F21" s="5">
        <v>1218</v>
      </c>
      <c r="G21" s="33"/>
      <c r="H21" s="33"/>
      <c r="I21" s="5" t="str">
        <f t="shared" si="2"/>
        <v/>
      </c>
      <c r="J21" s="5" t="str">
        <f t="shared" si="3"/>
        <v/>
      </c>
    </row>
    <row r="22" spans="2:10">
      <c r="B22" s="4"/>
      <c r="C22" s="4"/>
      <c r="D22" s="4" t="s">
        <v>185</v>
      </c>
      <c r="E22" s="83" t="s">
        <v>195</v>
      </c>
      <c r="F22" s="5">
        <v>1218</v>
      </c>
      <c r="G22" s="33"/>
      <c r="H22" s="33"/>
      <c r="I22" s="5"/>
      <c r="J22" s="5"/>
    </row>
    <row r="23" spans="2:10">
      <c r="B23" s="4"/>
      <c r="C23" s="4"/>
      <c r="D23" s="4" t="s">
        <v>38</v>
      </c>
      <c r="E23" s="83" t="s">
        <v>197</v>
      </c>
      <c r="F23" s="5">
        <v>1648</v>
      </c>
      <c r="G23" s="33"/>
      <c r="H23" s="33"/>
      <c r="I23" s="5" t="str">
        <f t="shared" si="2"/>
        <v/>
      </c>
      <c r="J23" s="5" t="str">
        <f t="shared" si="3"/>
        <v/>
      </c>
    </row>
    <row r="24" spans="2:10" ht="8.25" customHeight="1">
      <c r="B24" s="4"/>
      <c r="C24" s="4"/>
      <c r="D24" s="4"/>
      <c r="E24" s="83"/>
      <c r="F24" s="5"/>
      <c r="G24" s="33"/>
      <c r="H24" s="33"/>
      <c r="I24" s="5"/>
      <c r="J24" s="5"/>
    </row>
    <row r="25" spans="2:10">
      <c r="B25" s="4"/>
      <c r="C25" s="4" t="s">
        <v>44</v>
      </c>
      <c r="D25" s="4" t="s">
        <v>41</v>
      </c>
      <c r="E25" s="83" t="s">
        <v>194</v>
      </c>
      <c r="F25" s="5">
        <v>1427</v>
      </c>
      <c r="G25" s="33">
        <v>2</v>
      </c>
      <c r="H25" s="33">
        <v>0</v>
      </c>
      <c r="I25" s="5" t="str">
        <f t="shared" si="2"/>
        <v/>
      </c>
      <c r="J25" s="5" t="str">
        <f t="shared" si="3"/>
        <v/>
      </c>
    </row>
    <row r="26" spans="2:10">
      <c r="B26" s="4"/>
      <c r="C26" s="4"/>
      <c r="D26" s="4" t="s">
        <v>42</v>
      </c>
      <c r="E26" s="83" t="s">
        <v>195</v>
      </c>
      <c r="F26" s="5">
        <v>1311</v>
      </c>
      <c r="G26" s="33"/>
      <c r="H26" s="33"/>
      <c r="I26" s="5" t="str">
        <f t="shared" si="2"/>
        <v/>
      </c>
      <c r="J26" s="5" t="str">
        <f t="shared" si="3"/>
        <v/>
      </c>
    </row>
    <row r="27" spans="2:10" ht="8.25" customHeight="1">
      <c r="B27" s="4"/>
      <c r="C27" s="4"/>
      <c r="D27" s="4"/>
      <c r="E27" s="83"/>
      <c r="F27" s="5"/>
      <c r="G27" s="33"/>
      <c r="H27" s="33"/>
      <c r="I27" s="5"/>
      <c r="J27" s="5"/>
    </row>
    <row r="28" spans="2:10">
      <c r="B28" s="4"/>
      <c r="C28" s="4" t="s">
        <v>45</v>
      </c>
      <c r="D28" s="4" t="s">
        <v>46</v>
      </c>
      <c r="E28" s="83" t="s">
        <v>194</v>
      </c>
      <c r="F28" s="5">
        <v>2093</v>
      </c>
      <c r="G28" s="33"/>
      <c r="H28" s="33"/>
      <c r="I28" s="5" t="str">
        <f t="shared" si="2"/>
        <v/>
      </c>
      <c r="J28" s="5" t="str">
        <f t="shared" si="3"/>
        <v/>
      </c>
    </row>
    <row r="29" spans="2:10">
      <c r="B29" s="4"/>
      <c r="C29" s="4"/>
      <c r="D29" s="4" t="s">
        <v>47</v>
      </c>
      <c r="E29" s="83" t="s">
        <v>197</v>
      </c>
      <c r="F29" s="5">
        <v>1368</v>
      </c>
      <c r="G29" s="33"/>
      <c r="H29" s="33"/>
      <c r="I29" s="5" t="str">
        <f t="shared" si="2"/>
        <v/>
      </c>
      <c r="J29" s="5" t="str">
        <f t="shared" si="3"/>
        <v/>
      </c>
    </row>
    <row r="30" spans="2:10">
      <c r="B30" s="4"/>
      <c r="C30" s="4"/>
      <c r="D30" s="4" t="s">
        <v>87</v>
      </c>
      <c r="E30" s="83" t="s">
        <v>194</v>
      </c>
      <c r="F30" s="5">
        <v>2040</v>
      </c>
      <c r="G30" s="33"/>
      <c r="H30" s="33"/>
      <c r="I30" s="5" t="str">
        <f t="shared" si="2"/>
        <v/>
      </c>
      <c r="J30" s="5" t="str">
        <f t="shared" si="3"/>
        <v/>
      </c>
    </row>
    <row r="31" spans="2:10">
      <c r="B31" s="4"/>
      <c r="C31" s="4"/>
      <c r="D31" s="8" t="s">
        <v>88</v>
      </c>
      <c r="E31" s="16" t="s">
        <v>195</v>
      </c>
      <c r="F31" s="9">
        <v>1152</v>
      </c>
      <c r="G31" s="33"/>
      <c r="H31" s="33"/>
      <c r="I31" s="5" t="str">
        <f t="shared" si="2"/>
        <v/>
      </c>
      <c r="J31" s="5" t="str">
        <f t="shared" si="3"/>
        <v/>
      </c>
    </row>
    <row r="32" spans="2:10">
      <c r="B32" s="4"/>
      <c r="C32" s="31"/>
      <c r="D32" s="82" t="s">
        <v>179</v>
      </c>
      <c r="E32" s="84" t="s">
        <v>198</v>
      </c>
      <c r="F32" s="51" t="s">
        <v>178</v>
      </c>
      <c r="G32" s="33"/>
      <c r="H32" s="33"/>
      <c r="I32" s="5" t="str">
        <f t="shared" si="2"/>
        <v/>
      </c>
      <c r="J32" s="5" t="str">
        <f t="shared" si="3"/>
        <v/>
      </c>
    </row>
    <row r="33" spans="2:10">
      <c r="B33" s="4"/>
      <c r="C33" s="4"/>
      <c r="D33" s="4" t="s">
        <v>93</v>
      </c>
      <c r="E33" s="83" t="s">
        <v>197</v>
      </c>
      <c r="F33" s="5">
        <v>2251</v>
      </c>
      <c r="G33" s="33"/>
      <c r="H33" s="33"/>
      <c r="I33" s="5" t="str">
        <f t="shared" si="2"/>
        <v/>
      </c>
      <c r="J33" s="5" t="str">
        <f t="shared" si="3"/>
        <v/>
      </c>
    </row>
    <row r="34" spans="2:10">
      <c r="B34" s="4"/>
      <c r="C34" s="4"/>
      <c r="D34" s="20" t="s">
        <v>235</v>
      </c>
      <c r="E34" s="85"/>
      <c r="F34" s="5"/>
      <c r="G34" s="33"/>
      <c r="H34" s="33"/>
      <c r="I34" s="5"/>
      <c r="J34" s="5"/>
    </row>
    <row r="35" spans="2:10">
      <c r="B35" s="4"/>
      <c r="C35" s="4"/>
      <c r="D35" s="4"/>
      <c r="E35" s="83"/>
      <c r="F35" s="5"/>
      <c r="G35" s="33"/>
      <c r="H35" s="33"/>
      <c r="I35" s="5" t="str">
        <f t="shared" si="2"/>
        <v/>
      </c>
      <c r="J35" s="5" t="str">
        <f t="shared" si="3"/>
        <v/>
      </c>
    </row>
    <row r="36" spans="2:10">
      <c r="B36" s="4"/>
      <c r="C36" s="4"/>
      <c r="D36" s="4" t="s">
        <v>105</v>
      </c>
      <c r="E36" s="83"/>
      <c r="F36" s="5"/>
      <c r="G36" s="33"/>
      <c r="H36" s="33"/>
      <c r="I36" s="5" t="str">
        <f t="shared" si="2"/>
        <v/>
      </c>
      <c r="J36" s="5" t="str">
        <f t="shared" si="3"/>
        <v/>
      </c>
    </row>
    <row r="37" spans="2:10" ht="8.25" customHeight="1">
      <c r="B37" s="4"/>
      <c r="C37" s="4"/>
      <c r="D37" s="4"/>
      <c r="E37" s="83"/>
      <c r="F37" s="5"/>
      <c r="G37" s="33"/>
      <c r="H37" s="33"/>
      <c r="I37" s="5"/>
      <c r="J37" s="5"/>
    </row>
    <row r="38" spans="2:10">
      <c r="B38" s="4"/>
      <c r="C38" t="s">
        <v>210</v>
      </c>
      <c r="D38" s="88" t="s">
        <v>211</v>
      </c>
      <c r="E38" s="40" t="s">
        <v>194</v>
      </c>
      <c r="F38" s="5">
        <v>1150</v>
      </c>
      <c r="G38" s="33"/>
      <c r="H38" s="33"/>
      <c r="I38" s="5" t="str">
        <f>IF(H38=1,F39*G38,"")</f>
        <v/>
      </c>
      <c r="J38" s="5" t="str">
        <f t="shared" si="3"/>
        <v/>
      </c>
    </row>
    <row r="39" spans="2:10">
      <c r="B39" s="4"/>
      <c r="C39" s="4" t="s">
        <v>43</v>
      </c>
      <c r="D39" s="4" t="s">
        <v>48</v>
      </c>
      <c r="E39" s="83" t="s">
        <v>194</v>
      </c>
      <c r="F39" s="5">
        <v>1124</v>
      </c>
      <c r="G39" s="33">
        <v>3</v>
      </c>
      <c r="H39" s="33">
        <v>1</v>
      </c>
      <c r="I39" s="5">
        <f>IF(H39=1,F40*G39,"")</f>
        <v>3069</v>
      </c>
      <c r="J39" s="5">
        <f t="shared" si="3"/>
        <v>920.69999999999993</v>
      </c>
    </row>
    <row r="40" spans="2:10">
      <c r="B40" s="4"/>
      <c r="C40" s="4"/>
      <c r="D40" s="4" t="s">
        <v>49</v>
      </c>
      <c r="E40" s="83" t="s">
        <v>195</v>
      </c>
      <c r="F40" s="5">
        <v>1023</v>
      </c>
      <c r="G40" s="33"/>
      <c r="H40" s="33"/>
      <c r="I40" s="5" t="str">
        <f t="shared" si="2"/>
        <v/>
      </c>
      <c r="J40" s="5" t="str">
        <f t="shared" si="3"/>
        <v/>
      </c>
    </row>
    <row r="41" spans="2:10">
      <c r="B41" s="4"/>
      <c r="C41" s="4"/>
      <c r="D41" s="4" t="s">
        <v>50</v>
      </c>
      <c r="E41" s="83" t="s">
        <v>197</v>
      </c>
      <c r="F41" s="5">
        <v>1218</v>
      </c>
      <c r="G41" s="33"/>
      <c r="H41" s="33"/>
      <c r="I41" s="5" t="str">
        <f t="shared" si="2"/>
        <v/>
      </c>
      <c r="J41" s="5" t="str">
        <f t="shared" si="3"/>
        <v/>
      </c>
    </row>
    <row r="42" spans="2:10" ht="8.25" customHeight="1">
      <c r="B42" s="4"/>
      <c r="C42" s="4"/>
      <c r="D42" s="4"/>
      <c r="E42" s="83"/>
      <c r="F42" s="5"/>
      <c r="G42" s="33"/>
      <c r="H42" s="33"/>
      <c r="I42" s="5"/>
      <c r="J42" s="5"/>
    </row>
    <row r="43" spans="2:10">
      <c r="B43" s="4"/>
      <c r="C43" s="4" t="s">
        <v>44</v>
      </c>
      <c r="D43" s="4" t="s">
        <v>51</v>
      </c>
      <c r="E43" s="83" t="s">
        <v>195</v>
      </c>
      <c r="F43" s="5">
        <v>987</v>
      </c>
      <c r="G43" s="33"/>
      <c r="H43" s="33"/>
      <c r="I43" s="5" t="str">
        <f t="shared" si="2"/>
        <v/>
      </c>
      <c r="J43" s="5" t="str">
        <f t="shared" si="3"/>
        <v/>
      </c>
    </row>
    <row r="44" spans="2:10">
      <c r="B44" s="4"/>
      <c r="C44" s="4"/>
      <c r="D44" s="29" t="s">
        <v>111</v>
      </c>
      <c r="E44" s="86"/>
      <c r="F44" s="39" t="s">
        <v>112</v>
      </c>
      <c r="G44" s="33"/>
      <c r="H44" s="33"/>
      <c r="I44" s="5"/>
      <c r="J44" s="5"/>
    </row>
    <row r="45" spans="2:10" ht="8.25" customHeight="1">
      <c r="B45" s="4"/>
      <c r="C45" s="4"/>
      <c r="D45" s="4"/>
      <c r="E45" s="83"/>
      <c r="F45" s="5"/>
      <c r="G45" s="33"/>
      <c r="H45" s="33"/>
      <c r="I45" s="5"/>
      <c r="J45" s="5"/>
    </row>
    <row r="46" spans="2:10">
      <c r="B46" s="4"/>
      <c r="C46" s="4" t="s">
        <v>91</v>
      </c>
      <c r="D46" s="4" t="s">
        <v>52</v>
      </c>
      <c r="E46" s="83" t="s">
        <v>197</v>
      </c>
      <c r="F46" s="5">
        <v>1076</v>
      </c>
      <c r="G46" s="33"/>
      <c r="H46" s="33"/>
      <c r="I46" s="5" t="str">
        <f t="shared" si="2"/>
        <v/>
      </c>
      <c r="J46" s="5" t="str">
        <f t="shared" si="3"/>
        <v/>
      </c>
    </row>
    <row r="47" spans="2:10">
      <c r="B47" s="4"/>
      <c r="C47" s="4"/>
      <c r="D47" s="4" t="s">
        <v>92</v>
      </c>
      <c r="E47" s="83" t="s">
        <v>194</v>
      </c>
      <c r="F47" s="5">
        <v>1553</v>
      </c>
      <c r="G47" s="33"/>
      <c r="H47" s="33"/>
      <c r="I47" s="5" t="str">
        <f t="shared" si="2"/>
        <v/>
      </c>
      <c r="J47" s="5" t="str">
        <f t="shared" si="3"/>
        <v/>
      </c>
    </row>
    <row r="48" spans="2:10">
      <c r="B48" s="4"/>
      <c r="C48" s="4"/>
      <c r="D48" s="4" t="s">
        <v>90</v>
      </c>
      <c r="E48" s="83" t="s">
        <v>194</v>
      </c>
      <c r="F48" s="5">
        <v>1511</v>
      </c>
      <c r="G48" s="33">
        <v>2</v>
      </c>
      <c r="H48" s="33">
        <v>1</v>
      </c>
      <c r="I48" s="5">
        <f t="shared" si="2"/>
        <v>3022</v>
      </c>
      <c r="J48" s="5">
        <f t="shared" si="3"/>
        <v>906.59999999999991</v>
      </c>
    </row>
    <row r="49" spans="2:10">
      <c r="B49" s="4"/>
      <c r="C49" s="4"/>
      <c r="D49" s="8" t="s">
        <v>89</v>
      </c>
      <c r="E49" s="16" t="s">
        <v>195</v>
      </c>
      <c r="F49" s="9">
        <v>747</v>
      </c>
      <c r="G49" s="33"/>
      <c r="H49" s="33"/>
      <c r="I49" s="5" t="str">
        <f t="shared" si="2"/>
        <v/>
      </c>
      <c r="J49" s="5" t="str">
        <f t="shared" si="3"/>
        <v/>
      </c>
    </row>
    <row r="50" spans="2:10">
      <c r="B50" s="4"/>
      <c r="C50" s="4"/>
      <c r="D50" s="29" t="s">
        <v>94</v>
      </c>
      <c r="E50" s="86"/>
      <c r="F50" s="30" t="s">
        <v>106</v>
      </c>
      <c r="G50" s="33"/>
      <c r="H50" s="33"/>
      <c r="I50" s="5"/>
      <c r="J50" s="5"/>
    </row>
    <row r="51" spans="2:10">
      <c r="B51" s="4"/>
      <c r="C51" s="4"/>
      <c r="D51" s="4"/>
      <c r="E51" s="83"/>
      <c r="F51" s="5"/>
      <c r="G51" s="33"/>
      <c r="H51" s="33"/>
      <c r="I51" s="5" t="str">
        <f t="shared" si="2"/>
        <v/>
      </c>
      <c r="J51" s="5" t="str">
        <f t="shared" si="3"/>
        <v/>
      </c>
    </row>
    <row r="52" spans="2:10">
      <c r="B52" s="4"/>
      <c r="C52" s="4"/>
      <c r="D52" s="4" t="s">
        <v>201</v>
      </c>
      <c r="E52" s="83"/>
      <c r="F52" s="5"/>
      <c r="G52" s="33"/>
      <c r="H52" s="33"/>
      <c r="I52" s="5" t="str">
        <f t="shared" si="2"/>
        <v/>
      </c>
      <c r="J52" s="5" t="str">
        <f t="shared" si="3"/>
        <v/>
      </c>
    </row>
    <row r="53" spans="2:10">
      <c r="B53" s="4"/>
      <c r="C53" s="4"/>
      <c r="D53" s="4" t="s">
        <v>212</v>
      </c>
      <c r="E53" s="83" t="s">
        <v>194</v>
      </c>
      <c r="F53" s="5">
        <v>2930</v>
      </c>
      <c r="G53" s="33">
        <v>2</v>
      </c>
      <c r="H53" s="33"/>
      <c r="I53" s="5" t="str">
        <f t="shared" si="2"/>
        <v/>
      </c>
      <c r="J53" s="5" t="str">
        <f t="shared" si="3"/>
        <v/>
      </c>
    </row>
    <row r="54" spans="2:10">
      <c r="B54" s="4"/>
      <c r="C54" s="4"/>
      <c r="D54" s="4" t="s">
        <v>199</v>
      </c>
      <c r="E54" s="83" t="s">
        <v>194</v>
      </c>
      <c r="F54" s="5">
        <v>2670</v>
      </c>
      <c r="G54" s="33">
        <v>2</v>
      </c>
      <c r="H54" s="33"/>
      <c r="I54" s="5" t="str">
        <f t="shared" si="2"/>
        <v/>
      </c>
      <c r="J54" s="5" t="str">
        <f t="shared" si="3"/>
        <v/>
      </c>
    </row>
    <row r="55" spans="2:10">
      <c r="B55" s="4"/>
      <c r="C55" s="4"/>
      <c r="D55" s="4" t="s">
        <v>200</v>
      </c>
      <c r="E55" s="83" t="s">
        <v>195</v>
      </c>
      <c r="F55" s="5">
        <v>2380</v>
      </c>
      <c r="G55" s="33">
        <v>2</v>
      </c>
      <c r="H55" s="33"/>
      <c r="I55" s="5" t="str">
        <f t="shared" si="2"/>
        <v/>
      </c>
      <c r="J55" s="5" t="str">
        <f t="shared" si="3"/>
        <v/>
      </c>
    </row>
    <row r="56" spans="2:10">
      <c r="B56" s="4"/>
      <c r="C56" s="4"/>
      <c r="D56" s="4" t="s">
        <v>213</v>
      </c>
      <c r="E56" s="83" t="s">
        <v>197</v>
      </c>
      <c r="F56" s="5">
        <v>2770</v>
      </c>
      <c r="G56" s="33">
        <v>2</v>
      </c>
      <c r="H56" s="33"/>
      <c r="I56" s="5" t="str">
        <f t="shared" si="2"/>
        <v/>
      </c>
      <c r="J56" s="5" t="str">
        <f t="shared" si="3"/>
        <v/>
      </c>
    </row>
    <row r="57" spans="2:10">
      <c r="B57" s="4"/>
      <c r="C57" s="4"/>
      <c r="D57" s="4"/>
      <c r="E57" s="83"/>
      <c r="F57" s="5"/>
      <c r="G57" s="33"/>
      <c r="H57" s="33"/>
      <c r="I57" s="5" t="str">
        <f t="shared" si="2"/>
        <v/>
      </c>
      <c r="J57" s="5" t="str">
        <f t="shared" si="3"/>
        <v/>
      </c>
    </row>
    <row r="58" spans="2:10">
      <c r="B58" s="4"/>
      <c r="C58" s="4"/>
      <c r="D58" s="4"/>
      <c r="E58" s="83"/>
      <c r="F58" s="5"/>
      <c r="G58" s="33"/>
      <c r="H58" s="33"/>
      <c r="I58" s="5" t="str">
        <f t="shared" si="2"/>
        <v/>
      </c>
      <c r="J58" s="5" t="str">
        <f t="shared" si="3"/>
        <v/>
      </c>
    </row>
    <row r="59" spans="2:10">
      <c r="B59" s="64" t="s">
        <v>165</v>
      </c>
      <c r="C59" s="64" t="s">
        <v>166</v>
      </c>
      <c r="D59" s="65" t="s">
        <v>216</v>
      </c>
      <c r="E59" s="87"/>
      <c r="F59" s="67">
        <v>130.6</v>
      </c>
      <c r="G59" s="65"/>
      <c r="H59" s="65"/>
      <c r="I59" s="66" t="str">
        <f t="shared" si="2"/>
        <v/>
      </c>
      <c r="J59" s="66" t="str">
        <f t="shared" si="3"/>
        <v/>
      </c>
    </row>
    <row r="60" spans="2:10">
      <c r="B60" s="64"/>
      <c r="C60" s="64" t="s">
        <v>167</v>
      </c>
      <c r="D60" s="65" t="s">
        <v>231</v>
      </c>
      <c r="E60" s="87"/>
      <c r="F60" s="67">
        <v>9.1999999999999993</v>
      </c>
      <c r="G60" s="65">
        <v>120</v>
      </c>
      <c r="H60" s="65">
        <v>1</v>
      </c>
      <c r="I60" s="66">
        <f t="shared" si="2"/>
        <v>1104</v>
      </c>
      <c r="J60" s="66">
        <f t="shared" si="3"/>
        <v>331.20000000000005</v>
      </c>
    </row>
    <row r="61" spans="2:10">
      <c r="B61" s="64"/>
      <c r="C61" s="64" t="s">
        <v>168</v>
      </c>
      <c r="D61" s="65" t="s">
        <v>232</v>
      </c>
      <c r="E61" s="87"/>
      <c r="F61" s="67">
        <v>15.8</v>
      </c>
      <c r="G61" s="65"/>
      <c r="H61" s="65"/>
      <c r="I61" s="66" t="str">
        <f t="shared" si="2"/>
        <v/>
      </c>
      <c r="J61" s="66" t="str">
        <f t="shared" si="3"/>
        <v/>
      </c>
    </row>
    <row r="62" spans="2:10">
      <c r="B62" s="64"/>
      <c r="C62" s="64" t="s">
        <v>229</v>
      </c>
      <c r="D62" s="65" t="s">
        <v>230</v>
      </c>
      <c r="E62" s="87"/>
      <c r="F62" s="67">
        <v>46.3</v>
      </c>
      <c r="G62" s="65">
        <v>30</v>
      </c>
      <c r="H62" s="65">
        <v>1</v>
      </c>
      <c r="I62" s="66">
        <f t="shared" si="2"/>
        <v>1389</v>
      </c>
      <c r="J62" s="66">
        <f t="shared" si="3"/>
        <v>416.70000000000005</v>
      </c>
    </row>
    <row r="63" spans="2:10">
      <c r="B63" s="64"/>
      <c r="C63" s="64" t="s">
        <v>233</v>
      </c>
      <c r="D63" s="65" t="s">
        <v>234</v>
      </c>
      <c r="E63" s="87"/>
      <c r="F63" s="67">
        <v>4.9000000000000004</v>
      </c>
      <c r="G63" s="65"/>
      <c r="H63" s="65"/>
      <c r="I63" s="66" t="str">
        <f t="shared" si="2"/>
        <v/>
      </c>
      <c r="J63" s="66" t="str">
        <f t="shared" si="3"/>
        <v/>
      </c>
    </row>
    <row r="64" spans="2:10">
      <c r="B64" s="64"/>
      <c r="C64" s="64"/>
      <c r="D64" s="64" t="s">
        <v>239</v>
      </c>
      <c r="E64" s="64"/>
      <c r="F64" s="115">
        <v>34.4</v>
      </c>
      <c r="G64" s="65">
        <v>60</v>
      </c>
      <c r="H64" s="65">
        <v>1</v>
      </c>
      <c r="I64" s="66">
        <f t="shared" si="2"/>
        <v>2064</v>
      </c>
      <c r="J64" s="66">
        <f t="shared" si="3"/>
        <v>619.20000000000005</v>
      </c>
    </row>
    <row r="65" spans="2:10">
      <c r="B65" s="4"/>
      <c r="C65" s="4"/>
      <c r="D65" s="4"/>
      <c r="E65" s="4"/>
      <c r="F65" s="114"/>
      <c r="G65" s="117"/>
      <c r="H65" s="117"/>
      <c r="I65" s="116" t="str">
        <f t="shared" si="2"/>
        <v/>
      </c>
      <c r="J65" s="116" t="str">
        <f t="shared" si="3"/>
        <v/>
      </c>
    </row>
    <row r="66" spans="2:10">
      <c r="B66" s="4" t="s">
        <v>54</v>
      </c>
      <c r="C66" s="4"/>
      <c r="D66" s="4" t="s">
        <v>66</v>
      </c>
      <c r="E66" s="4"/>
      <c r="F66" s="5">
        <v>0</v>
      </c>
      <c r="G66" s="118"/>
      <c r="H66" s="117">
        <v>1</v>
      </c>
      <c r="I66" s="116">
        <f t="shared" si="2"/>
        <v>0</v>
      </c>
      <c r="J66" s="116">
        <f t="shared" si="3"/>
        <v>0</v>
      </c>
    </row>
    <row r="67" spans="2:10">
      <c r="B67" s="4"/>
      <c r="C67" s="4"/>
      <c r="D67" s="4"/>
      <c r="E67" s="4"/>
      <c r="F67" s="5"/>
      <c r="G67" s="117"/>
      <c r="H67" s="117"/>
      <c r="I67" s="116" t="str">
        <f t="shared" si="2"/>
        <v/>
      </c>
      <c r="J67" s="116" t="str">
        <f t="shared" si="3"/>
        <v/>
      </c>
    </row>
    <row r="68" spans="2:10">
      <c r="B68" s="8"/>
      <c r="C68" s="8"/>
      <c r="D68" s="8"/>
      <c r="E68" s="8"/>
      <c r="F68" s="9"/>
      <c r="G68" s="8"/>
      <c r="H68" s="16" t="s">
        <v>31</v>
      </c>
      <c r="I68" s="9">
        <f>SUM(I4:I66)</f>
        <v>12888</v>
      </c>
      <c r="J68" s="9">
        <f>ROUND(SUM(J4:J66),-1)</f>
        <v>3870</v>
      </c>
    </row>
    <row r="69" spans="2:10">
      <c r="I69" t="str">
        <f t="shared" ref="I69:I79" si="4">IF(H69=1,F69*G69*10,"")</f>
        <v/>
      </c>
      <c r="J69" t="str">
        <f t="shared" ref="J69:J81" si="5">IF(I69="","",F69*3)</f>
        <v/>
      </c>
    </row>
    <row r="70" spans="2:10">
      <c r="B70" s="2" t="s">
        <v>55</v>
      </c>
      <c r="C70" s="3">
        <f>院内!H61</f>
        <v>4210</v>
      </c>
      <c r="G70" s="52" t="s">
        <v>84</v>
      </c>
      <c r="H70" s="56" t="s">
        <v>85</v>
      </c>
      <c r="I70" s="54" t="s">
        <v>86</v>
      </c>
    </row>
    <row r="71" spans="2:10">
      <c r="B71" s="2" t="s">
        <v>56</v>
      </c>
      <c r="C71" s="3">
        <f>J68</f>
        <v>3870</v>
      </c>
      <c r="G71" s="53">
        <v>12930</v>
      </c>
      <c r="H71" s="57">
        <f>C72</f>
        <v>8080</v>
      </c>
      <c r="I71" s="55">
        <f>H71-G71</f>
        <v>-4850</v>
      </c>
    </row>
    <row r="72" spans="2:10">
      <c r="B72" s="2" t="s">
        <v>31</v>
      </c>
      <c r="C72" s="3">
        <f>SUM(C70:C71)</f>
        <v>8080</v>
      </c>
      <c r="I72" t="str">
        <f t="shared" si="4"/>
        <v/>
      </c>
      <c r="J72" t="str">
        <f t="shared" si="5"/>
        <v/>
      </c>
    </row>
    <row r="73" spans="2:10">
      <c r="I73" t="str">
        <f t="shared" si="4"/>
        <v/>
      </c>
      <c r="J73" t="str">
        <f t="shared" si="5"/>
        <v/>
      </c>
    </row>
    <row r="74" spans="2:10">
      <c r="I74" t="str">
        <f t="shared" si="4"/>
        <v/>
      </c>
      <c r="J74" t="str">
        <f t="shared" si="5"/>
        <v/>
      </c>
    </row>
    <row r="75" spans="2:10">
      <c r="I75" t="str">
        <f t="shared" si="4"/>
        <v/>
      </c>
      <c r="J75" t="str">
        <f t="shared" si="5"/>
        <v/>
      </c>
    </row>
    <row r="76" spans="2:10">
      <c r="I76" t="str">
        <f t="shared" si="4"/>
        <v/>
      </c>
      <c r="J76" t="str">
        <f t="shared" si="5"/>
        <v/>
      </c>
    </row>
    <row r="77" spans="2:10">
      <c r="I77" t="str">
        <f t="shared" si="4"/>
        <v/>
      </c>
      <c r="J77" t="str">
        <f t="shared" si="5"/>
        <v/>
      </c>
    </row>
    <row r="78" spans="2:10">
      <c r="I78" t="str">
        <f t="shared" si="4"/>
        <v/>
      </c>
      <c r="J78" t="str">
        <f t="shared" si="5"/>
        <v/>
      </c>
    </row>
    <row r="79" spans="2:10">
      <c r="I79" t="str">
        <f t="shared" si="4"/>
        <v/>
      </c>
      <c r="J79" t="str">
        <f t="shared" si="5"/>
        <v/>
      </c>
    </row>
    <row r="80" spans="2:10">
      <c r="J80" t="str">
        <f t="shared" si="5"/>
        <v/>
      </c>
    </row>
    <row r="81" spans="10:10">
      <c r="J81" t="str">
        <f t="shared" si="5"/>
        <v/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workbookViewId="0">
      <selection activeCell="C37" sqref="C37"/>
    </sheetView>
  </sheetViews>
  <sheetFormatPr defaultRowHeight="13.5"/>
  <cols>
    <col min="1" max="1" width="2.875" customWidth="1"/>
    <col min="2" max="2" width="13.625" customWidth="1"/>
    <col min="3" max="3" width="4.875" customWidth="1"/>
    <col min="5" max="5" width="14.125" customWidth="1"/>
    <col min="6" max="6" width="3.75" customWidth="1"/>
    <col min="7" max="7" width="13.625" customWidth="1"/>
    <col min="8" max="8" width="4.875" customWidth="1"/>
    <col min="9" max="9" width="9" customWidth="1"/>
    <col min="10" max="10" width="22" customWidth="1"/>
    <col min="11" max="11" width="3.75" customWidth="1"/>
    <col min="12" max="12" width="44.5" customWidth="1"/>
  </cols>
  <sheetData>
    <row r="1" spans="1:12">
      <c r="A1" t="s">
        <v>161</v>
      </c>
    </row>
    <row r="2" spans="1:12" ht="6" customHeight="1"/>
    <row r="3" spans="1:12">
      <c r="B3" s="46" t="s">
        <v>127</v>
      </c>
      <c r="C3" s="111" t="s">
        <v>128</v>
      </c>
      <c r="D3" s="111"/>
      <c r="E3" s="111"/>
      <c r="G3" s="46" t="s">
        <v>129</v>
      </c>
      <c r="H3" s="111" t="s">
        <v>130</v>
      </c>
      <c r="I3" s="111"/>
      <c r="J3" s="111"/>
      <c r="K3" s="43"/>
      <c r="L3" s="93" t="s">
        <v>223</v>
      </c>
    </row>
    <row r="4" spans="1:12">
      <c r="B4" s="47" t="s">
        <v>131</v>
      </c>
      <c r="C4" s="45">
        <v>4</v>
      </c>
      <c r="D4" s="49" t="s">
        <v>132</v>
      </c>
      <c r="E4" s="49"/>
      <c r="G4" s="47" t="s">
        <v>131</v>
      </c>
      <c r="H4" s="45"/>
      <c r="I4" s="49" t="s">
        <v>132</v>
      </c>
      <c r="J4" s="49"/>
      <c r="L4" s="93" t="s">
        <v>225</v>
      </c>
    </row>
    <row r="5" spans="1:12">
      <c r="B5" s="47" t="s">
        <v>134</v>
      </c>
      <c r="C5" s="45">
        <v>4</v>
      </c>
      <c r="D5" s="49" t="s">
        <v>132</v>
      </c>
      <c r="E5" s="49"/>
      <c r="G5" s="47" t="s">
        <v>134</v>
      </c>
      <c r="H5" s="45"/>
      <c r="I5" s="49" t="s">
        <v>132</v>
      </c>
      <c r="J5" s="49"/>
      <c r="L5" s="93" t="s">
        <v>226</v>
      </c>
    </row>
    <row r="6" spans="1:12">
      <c r="B6" s="47" t="s">
        <v>135</v>
      </c>
      <c r="C6" s="45">
        <v>6</v>
      </c>
      <c r="D6" s="49" t="s">
        <v>132</v>
      </c>
      <c r="E6" s="49"/>
      <c r="G6" s="47" t="s">
        <v>135</v>
      </c>
      <c r="H6" s="45"/>
      <c r="I6" s="49" t="s">
        <v>132</v>
      </c>
      <c r="J6" s="49"/>
      <c r="L6" s="93"/>
    </row>
    <row r="7" spans="1:12">
      <c r="B7" s="47" t="s">
        <v>137</v>
      </c>
      <c r="C7" s="45"/>
      <c r="D7" s="49" t="s">
        <v>132</v>
      </c>
      <c r="E7" s="49"/>
      <c r="G7" s="47" t="s">
        <v>137</v>
      </c>
      <c r="H7" s="45">
        <v>10</v>
      </c>
      <c r="I7" s="49" t="s">
        <v>132</v>
      </c>
      <c r="J7" s="49"/>
      <c r="L7" s="93" t="s">
        <v>176</v>
      </c>
    </row>
    <row r="8" spans="1:12">
      <c r="B8" s="47" t="s">
        <v>171</v>
      </c>
      <c r="C8" s="45">
        <v>2</v>
      </c>
      <c r="D8" s="49" t="s">
        <v>132</v>
      </c>
      <c r="E8" s="49"/>
      <c r="G8" s="48" t="s">
        <v>172</v>
      </c>
      <c r="I8" s="49" t="s">
        <v>173</v>
      </c>
      <c r="J8" s="49"/>
      <c r="L8" s="93" t="s">
        <v>133</v>
      </c>
    </row>
    <row r="9" spans="1:12">
      <c r="B9" s="40"/>
      <c r="G9" s="40"/>
      <c r="L9" s="93" t="s">
        <v>184</v>
      </c>
    </row>
    <row r="10" spans="1:12">
      <c r="B10" s="50" t="s">
        <v>140</v>
      </c>
      <c r="C10" s="49">
        <f>SUM(C4:C8)</f>
        <v>16</v>
      </c>
      <c r="D10" s="49" t="s">
        <v>132</v>
      </c>
      <c r="E10" s="49"/>
      <c r="G10" s="50" t="s">
        <v>140</v>
      </c>
      <c r="H10" s="49">
        <f>SUM(H4:H8)</f>
        <v>10</v>
      </c>
      <c r="I10" s="49" t="s">
        <v>132</v>
      </c>
      <c r="J10" s="49"/>
      <c r="L10" s="93" t="s">
        <v>136</v>
      </c>
    </row>
    <row r="11" spans="1:12">
      <c r="B11" s="50" t="s">
        <v>143</v>
      </c>
      <c r="C11" s="49">
        <f>IF(COUNTIF(C3,"*1000*"),1000/C10,300/C10)</f>
        <v>18.75</v>
      </c>
      <c r="D11" s="49" t="s">
        <v>144</v>
      </c>
      <c r="E11" s="49"/>
      <c r="G11" s="50" t="s">
        <v>143</v>
      </c>
      <c r="H11" s="49">
        <f>IF(COUNTIF(H3,"*1000*"),1000/H10,300/H10)</f>
        <v>30</v>
      </c>
      <c r="I11" s="49" t="s">
        <v>144</v>
      </c>
      <c r="J11" s="49"/>
      <c r="L11" s="93"/>
    </row>
    <row r="12" spans="1:12">
      <c r="B12" s="50" t="s">
        <v>145</v>
      </c>
      <c r="C12" s="49">
        <f>30/C11</f>
        <v>1.6</v>
      </c>
      <c r="D12" s="49" t="s">
        <v>146</v>
      </c>
      <c r="E12" s="49"/>
      <c r="G12" s="50" t="s">
        <v>145</v>
      </c>
      <c r="H12" s="49">
        <f>30/H11</f>
        <v>1</v>
      </c>
      <c r="I12" s="49" t="s">
        <v>146</v>
      </c>
      <c r="J12" s="49"/>
      <c r="L12" s="93" t="s">
        <v>138</v>
      </c>
    </row>
    <row r="13" spans="1:12">
      <c r="L13" s="93" t="s">
        <v>128</v>
      </c>
    </row>
    <row r="14" spans="1:12">
      <c r="B14" s="49" t="s">
        <v>147</v>
      </c>
      <c r="C14" s="45">
        <v>65</v>
      </c>
      <c r="D14" s="49" t="s">
        <v>148</v>
      </c>
      <c r="E14" s="49"/>
      <c r="G14" s="49" t="s">
        <v>147</v>
      </c>
      <c r="H14" s="45">
        <v>65</v>
      </c>
      <c r="I14" s="49" t="s">
        <v>148</v>
      </c>
      <c r="J14" s="49"/>
      <c r="L14" s="93" t="s">
        <v>139</v>
      </c>
    </row>
    <row r="15" spans="1:12">
      <c r="B15" s="49" t="s">
        <v>150</v>
      </c>
      <c r="C15" s="49">
        <f>IF(COUNTIF(C3,"*1000*"),(C10*C14)/1000,(C10*C14)/300)</f>
        <v>3.4666666666666668</v>
      </c>
      <c r="D15" s="49" t="s">
        <v>146</v>
      </c>
      <c r="E15" s="49"/>
      <c r="G15" s="49" t="s">
        <v>150</v>
      </c>
      <c r="H15" s="49">
        <f>IF(COUNTIF(H3,"*1000*"),(H10*H14)/1000,(H10*H14)/300)</f>
        <v>2.1666666666666665</v>
      </c>
      <c r="I15" s="49" t="s">
        <v>146</v>
      </c>
      <c r="J15" s="49"/>
      <c r="L15" s="93" t="s">
        <v>141</v>
      </c>
    </row>
    <row r="16" spans="1:12">
      <c r="B16" s="49" t="s">
        <v>152</v>
      </c>
      <c r="C16" s="49">
        <f>INT(C15)+1</f>
        <v>4</v>
      </c>
      <c r="D16" s="49" t="s">
        <v>146</v>
      </c>
      <c r="E16" s="49"/>
      <c r="G16" s="49" t="s">
        <v>152</v>
      </c>
      <c r="H16" s="49">
        <f>INT(H15)+1</f>
        <v>3</v>
      </c>
      <c r="I16" s="49" t="s">
        <v>146</v>
      </c>
      <c r="J16" s="49"/>
      <c r="L16" s="93"/>
    </row>
    <row r="17" spans="2:12">
      <c r="L17" s="93" t="s">
        <v>142</v>
      </c>
    </row>
    <row r="18" spans="2:12">
      <c r="B18" s="94" t="s">
        <v>210</v>
      </c>
      <c r="C18" s="112" t="s">
        <v>225</v>
      </c>
      <c r="D18" s="112"/>
      <c r="E18" s="113"/>
      <c r="G18" s="46" t="s">
        <v>202</v>
      </c>
      <c r="H18" s="111" t="s">
        <v>218</v>
      </c>
      <c r="I18" s="111"/>
      <c r="J18" s="111"/>
      <c r="L18" s="93" t="s">
        <v>224</v>
      </c>
    </row>
    <row r="19" spans="2:12">
      <c r="B19" s="95" t="s">
        <v>131</v>
      </c>
      <c r="C19" s="45">
        <v>6</v>
      </c>
      <c r="D19" s="49" t="s">
        <v>132</v>
      </c>
      <c r="E19" s="96"/>
      <c r="G19" s="47" t="s">
        <v>203</v>
      </c>
      <c r="H19" s="45">
        <v>8</v>
      </c>
      <c r="I19" s="49" t="s">
        <v>132</v>
      </c>
      <c r="J19" s="49"/>
      <c r="L19" s="93" t="s">
        <v>228</v>
      </c>
    </row>
    <row r="20" spans="2:12">
      <c r="B20" s="95" t="s">
        <v>134</v>
      </c>
      <c r="C20" s="45">
        <v>10</v>
      </c>
      <c r="D20" s="49" t="s">
        <v>132</v>
      </c>
      <c r="E20" s="96"/>
      <c r="G20" s="47" t="s">
        <v>204</v>
      </c>
      <c r="H20" s="45">
        <v>10</v>
      </c>
      <c r="I20" s="49" t="s">
        <v>132</v>
      </c>
      <c r="J20" s="49"/>
      <c r="L20" s="93" t="s">
        <v>218</v>
      </c>
    </row>
    <row r="21" spans="2:12">
      <c r="B21" s="95" t="s">
        <v>135</v>
      </c>
      <c r="C21" s="45"/>
      <c r="D21" s="49" t="s">
        <v>132</v>
      </c>
      <c r="E21" s="96"/>
      <c r="G21" s="47" t="s">
        <v>205</v>
      </c>
      <c r="H21" s="45">
        <v>12</v>
      </c>
      <c r="I21" s="49" t="s">
        <v>132</v>
      </c>
      <c r="J21" s="49"/>
      <c r="L21" s="93" t="s">
        <v>219</v>
      </c>
    </row>
    <row r="22" spans="2:12">
      <c r="B22" s="95" t="s">
        <v>137</v>
      </c>
      <c r="C22" s="45"/>
      <c r="D22" s="49" t="s">
        <v>132</v>
      </c>
      <c r="E22" s="96"/>
      <c r="G22" s="47" t="s">
        <v>206</v>
      </c>
      <c r="H22" s="45">
        <v>10</v>
      </c>
      <c r="I22" s="49" t="s">
        <v>132</v>
      </c>
      <c r="J22" s="49"/>
      <c r="L22" s="93" t="s">
        <v>220</v>
      </c>
    </row>
    <row r="23" spans="2:12">
      <c r="B23" s="95" t="s">
        <v>171</v>
      </c>
      <c r="C23" s="45">
        <v>0</v>
      </c>
      <c r="D23" s="49" t="s">
        <v>132</v>
      </c>
      <c r="E23" s="96"/>
      <c r="G23" s="48" t="s">
        <v>207</v>
      </c>
      <c r="H23" s="45">
        <v>6</v>
      </c>
      <c r="I23" s="49" t="s">
        <v>173</v>
      </c>
      <c r="J23" s="49"/>
      <c r="L23" s="93"/>
    </row>
    <row r="24" spans="2:12">
      <c r="B24" s="97"/>
      <c r="E24" s="98"/>
      <c r="G24" s="40"/>
      <c r="L24" s="93" t="s">
        <v>180</v>
      </c>
    </row>
    <row r="25" spans="2:12">
      <c r="B25" s="99" t="s">
        <v>140</v>
      </c>
      <c r="C25" s="49">
        <f>SUM(C19:C23)</f>
        <v>16</v>
      </c>
      <c r="D25" s="49" t="s">
        <v>132</v>
      </c>
      <c r="E25" s="96"/>
      <c r="G25" s="50" t="s">
        <v>140</v>
      </c>
      <c r="H25" s="49">
        <f>SUM(H19:H23)</f>
        <v>46</v>
      </c>
      <c r="I25" s="49" t="s">
        <v>132</v>
      </c>
      <c r="J25" s="49"/>
      <c r="L25" s="93" t="s">
        <v>182</v>
      </c>
    </row>
    <row r="26" spans="2:12">
      <c r="B26" s="99" t="s">
        <v>143</v>
      </c>
      <c r="C26" s="49">
        <f>IF(COUNTIF(C18,"*1000*"),1000/C25,300/C25)</f>
        <v>18.75</v>
      </c>
      <c r="D26" s="49" t="s">
        <v>144</v>
      </c>
      <c r="E26" s="96"/>
      <c r="G26" s="50" t="s">
        <v>143</v>
      </c>
      <c r="H26" s="49">
        <f>1000/H25</f>
        <v>21.739130434782609</v>
      </c>
      <c r="I26" s="49" t="s">
        <v>144</v>
      </c>
      <c r="J26" s="91" t="s">
        <v>221</v>
      </c>
      <c r="L26" s="93" t="s">
        <v>183</v>
      </c>
    </row>
    <row r="27" spans="2:12">
      <c r="B27" s="99" t="s">
        <v>145</v>
      </c>
      <c r="C27" s="49">
        <f>30/C26</f>
        <v>1.6</v>
      </c>
      <c r="D27" s="49" t="s">
        <v>146</v>
      </c>
      <c r="E27" s="96"/>
      <c r="G27" s="50" t="s">
        <v>145</v>
      </c>
      <c r="H27" s="49">
        <f>30/H26</f>
        <v>1.38</v>
      </c>
      <c r="I27" s="49" t="s">
        <v>146</v>
      </c>
      <c r="J27" s="92" t="s">
        <v>222</v>
      </c>
      <c r="L27" s="93" t="s">
        <v>181</v>
      </c>
    </row>
    <row r="28" spans="2:12">
      <c r="B28" s="100"/>
      <c r="E28" s="98"/>
      <c r="L28" s="93"/>
    </row>
    <row r="29" spans="2:12">
      <c r="B29" s="101" t="s">
        <v>147</v>
      </c>
      <c r="C29" s="45">
        <v>30</v>
      </c>
      <c r="D29" s="49" t="s">
        <v>148</v>
      </c>
      <c r="E29" s="96"/>
      <c r="G29" s="49" t="s">
        <v>147</v>
      </c>
      <c r="H29" s="45">
        <v>65</v>
      </c>
      <c r="I29" s="49" t="s">
        <v>148</v>
      </c>
      <c r="J29" s="49"/>
      <c r="L29" s="93" t="s">
        <v>149</v>
      </c>
    </row>
    <row r="30" spans="2:12">
      <c r="B30" s="101" t="s">
        <v>150</v>
      </c>
      <c r="C30" s="49">
        <f>IF(COUNTIF(C18,"*1000*"),(C25*C29)/1000,(C25*C29)/300)</f>
        <v>1.6</v>
      </c>
      <c r="D30" s="49" t="s">
        <v>146</v>
      </c>
      <c r="E30" s="96"/>
      <c r="G30" s="49" t="s">
        <v>150</v>
      </c>
      <c r="H30" s="49">
        <f>(H25*H29)/1000</f>
        <v>2.99</v>
      </c>
      <c r="I30" s="49" t="s">
        <v>146</v>
      </c>
      <c r="J30" s="49"/>
      <c r="L30" s="93" t="s">
        <v>151</v>
      </c>
    </row>
    <row r="31" spans="2:12">
      <c r="B31" s="102" t="s">
        <v>152</v>
      </c>
      <c r="C31" s="103">
        <f>INT(C30)+1</f>
        <v>2</v>
      </c>
      <c r="D31" s="103" t="s">
        <v>146</v>
      </c>
      <c r="E31" s="104"/>
      <c r="G31" s="49" t="s">
        <v>152</v>
      </c>
      <c r="H31" s="49">
        <f>INT(H30)+1</f>
        <v>3</v>
      </c>
      <c r="I31" s="49" t="s">
        <v>146</v>
      </c>
      <c r="J31" s="49"/>
      <c r="L31" s="93" t="s">
        <v>153</v>
      </c>
    </row>
    <row r="32" spans="2:12">
      <c r="L32" s="93" t="s">
        <v>154</v>
      </c>
    </row>
    <row r="33" spans="2:12">
      <c r="B33" s="46" t="s">
        <v>217</v>
      </c>
      <c r="C33" s="111" t="s">
        <v>177</v>
      </c>
      <c r="D33" s="111"/>
      <c r="E33" s="111"/>
      <c r="L33" s="93" t="s">
        <v>155</v>
      </c>
    </row>
    <row r="34" spans="2:12">
      <c r="B34" s="47" t="s">
        <v>131</v>
      </c>
      <c r="C34" s="45">
        <v>1</v>
      </c>
      <c r="D34" s="49" t="s">
        <v>132</v>
      </c>
      <c r="E34" s="49"/>
      <c r="L34" s="93" t="s">
        <v>156</v>
      </c>
    </row>
    <row r="35" spans="2:12">
      <c r="B35" s="47" t="s">
        <v>134</v>
      </c>
      <c r="C35" s="45">
        <v>2</v>
      </c>
      <c r="D35" s="49" t="s">
        <v>132</v>
      </c>
      <c r="E35" s="49"/>
      <c r="L35" s="93"/>
    </row>
    <row r="36" spans="2:12">
      <c r="B36" s="47" t="s">
        <v>135</v>
      </c>
      <c r="C36" s="45">
        <v>4</v>
      </c>
      <c r="D36" s="49" t="s">
        <v>132</v>
      </c>
      <c r="E36" s="49"/>
      <c r="L36" s="93" t="s">
        <v>157</v>
      </c>
    </row>
    <row r="37" spans="2:12">
      <c r="B37" s="47" t="s">
        <v>137</v>
      </c>
      <c r="C37" s="45"/>
      <c r="D37" s="49" t="s">
        <v>132</v>
      </c>
      <c r="E37" s="49"/>
      <c r="L37" s="93" t="s">
        <v>158</v>
      </c>
    </row>
    <row r="38" spans="2:12">
      <c r="B38" s="47" t="s">
        <v>171</v>
      </c>
      <c r="C38" s="45">
        <v>2</v>
      </c>
      <c r="D38" s="49" t="s">
        <v>132</v>
      </c>
      <c r="E38" s="49"/>
      <c r="L38" s="93" t="s">
        <v>159</v>
      </c>
    </row>
    <row r="39" spans="2:12">
      <c r="B39" s="40"/>
      <c r="L39" s="93" t="s">
        <v>130</v>
      </c>
    </row>
    <row r="40" spans="2:12">
      <c r="B40" s="50" t="s">
        <v>140</v>
      </c>
      <c r="C40" s="49">
        <f>SUM(C34:C38)</f>
        <v>9</v>
      </c>
      <c r="D40" s="49" t="s">
        <v>132</v>
      </c>
      <c r="E40" s="49"/>
      <c r="L40" s="93" t="s">
        <v>160</v>
      </c>
    </row>
    <row r="41" spans="2:12">
      <c r="B41" s="50" t="s">
        <v>143</v>
      </c>
      <c r="C41" s="49">
        <f>IF(COUNTIF(C33,"*1000*"),1000/C40,300/C40)</f>
        <v>33.333333333333336</v>
      </c>
      <c r="D41" s="49" t="s">
        <v>144</v>
      </c>
      <c r="E41" s="49"/>
      <c r="L41" s="90"/>
    </row>
    <row r="42" spans="2:12">
      <c r="B42" s="50" t="s">
        <v>145</v>
      </c>
      <c r="C42" s="49">
        <f>30/C41</f>
        <v>0.89999999999999991</v>
      </c>
      <c r="D42" s="49" t="s">
        <v>146</v>
      </c>
      <c r="E42" s="49"/>
      <c r="L42" s="90"/>
    </row>
    <row r="44" spans="2:12">
      <c r="B44" s="49" t="s">
        <v>147</v>
      </c>
      <c r="C44" s="45">
        <v>65</v>
      </c>
      <c r="D44" s="49" t="s">
        <v>148</v>
      </c>
      <c r="E44" s="49"/>
    </row>
    <row r="45" spans="2:12">
      <c r="B45" s="49" t="s">
        <v>150</v>
      </c>
      <c r="C45" s="49">
        <f>IF(COUNTIF(C33,"*1000*"),(C40*C44)/1000,(C40*C44)/300)</f>
        <v>1.95</v>
      </c>
      <c r="D45" s="49" t="s">
        <v>146</v>
      </c>
      <c r="E45" s="49"/>
    </row>
    <row r="46" spans="2:12">
      <c r="B46" s="49" t="s">
        <v>152</v>
      </c>
      <c r="C46" s="49">
        <f>INT(C45)+1</f>
        <v>2</v>
      </c>
      <c r="D46" s="49" t="s">
        <v>146</v>
      </c>
      <c r="E46" s="49"/>
    </row>
  </sheetData>
  <sheetProtection sheet="1" objects="1" scenarios="1"/>
  <mergeCells count="5">
    <mergeCell ref="C3:E3"/>
    <mergeCell ref="H3:J3"/>
    <mergeCell ref="C18:E18"/>
    <mergeCell ref="H18:J18"/>
    <mergeCell ref="C33:E33"/>
  </mergeCells>
  <phoneticPr fontId="2"/>
  <dataValidations count="5">
    <dataValidation type="list" allowBlank="1" showInputMessage="1" showErrorMessage="1" sqref="C33:E33" xr:uid="{00000000-0002-0000-0200-000002000000}">
      <formula1>$L$25:$L$27</formula1>
    </dataValidation>
    <dataValidation type="list" allowBlank="1" showInputMessage="1" showErrorMessage="1" sqref="H18:J18" xr:uid="{00000000-0002-0000-0200-000003000000}">
      <formula1>$L$18:$L$22</formula1>
    </dataValidation>
    <dataValidation type="list" allowBlank="1" showInputMessage="1" showErrorMessage="1" sqref="C18:E18" xr:uid="{00000000-0002-0000-0200-000000000000}">
      <formula1>$L$3:$L$5</formula1>
    </dataValidation>
    <dataValidation type="list" allowBlank="1" showInputMessage="1" showErrorMessage="1" sqref="H3:J3" xr:uid="{00000000-0002-0000-0200-000001000000}">
      <formula1>$L$29:$L$40</formula1>
    </dataValidation>
    <dataValidation type="list" allowBlank="1" showInputMessage="1" showErrorMessage="1" sqref="C3:E3" xr:uid="{71DF85CF-A976-4DB4-915B-E68723BD1C00}">
      <formula1>$L$7:$L$15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topLeftCell="A4" workbookViewId="0">
      <selection activeCell="M19" sqref="M19"/>
    </sheetView>
  </sheetViews>
  <sheetFormatPr defaultRowHeight="13.5"/>
  <cols>
    <col min="1" max="1" width="12.25" customWidth="1"/>
    <col min="3" max="9" width="10" customWidth="1"/>
  </cols>
  <sheetData>
    <row r="1" spans="1:9">
      <c r="A1" t="s">
        <v>125</v>
      </c>
    </row>
    <row r="2" spans="1:9">
      <c r="C2">
        <v>12</v>
      </c>
      <c r="D2">
        <v>120</v>
      </c>
      <c r="E2">
        <v>240</v>
      </c>
      <c r="F2">
        <v>360</v>
      </c>
      <c r="G2">
        <v>480</v>
      </c>
      <c r="H2">
        <v>600</v>
      </c>
      <c r="I2">
        <v>720</v>
      </c>
    </row>
    <row r="3" spans="1:9">
      <c r="B3" s="105" t="s">
        <v>120</v>
      </c>
      <c r="C3" s="40" t="s">
        <v>114</v>
      </c>
      <c r="D3" s="40" t="s">
        <v>115</v>
      </c>
      <c r="E3" s="40" t="s">
        <v>116</v>
      </c>
      <c r="F3" s="40" t="s">
        <v>117</v>
      </c>
      <c r="G3" s="40" t="s">
        <v>118</v>
      </c>
      <c r="H3" s="40" t="s">
        <v>119</v>
      </c>
      <c r="I3" s="40" t="s">
        <v>236</v>
      </c>
    </row>
    <row r="4" spans="1:9">
      <c r="A4" s="23" t="s">
        <v>121</v>
      </c>
      <c r="B4" s="106">
        <f>院外!H71</f>
        <v>8080</v>
      </c>
      <c r="C4" s="1">
        <f>$B$4*C2</f>
        <v>96960</v>
      </c>
      <c r="D4" s="1">
        <f t="shared" ref="D4:I4" si="0">$B$4*D2</f>
        <v>969600</v>
      </c>
      <c r="E4" s="1">
        <f t="shared" si="0"/>
        <v>1939200</v>
      </c>
      <c r="F4" s="1">
        <f t="shared" si="0"/>
        <v>2908800</v>
      </c>
      <c r="G4" s="1">
        <f t="shared" si="0"/>
        <v>3878400</v>
      </c>
      <c r="H4" s="1">
        <f t="shared" si="0"/>
        <v>4848000</v>
      </c>
      <c r="I4" s="1">
        <f t="shared" si="0"/>
        <v>5817600</v>
      </c>
    </row>
    <row r="5" spans="1:9">
      <c r="A5" s="42" t="s">
        <v>122</v>
      </c>
      <c r="B5" s="107">
        <v>15000</v>
      </c>
      <c r="C5" s="41">
        <f>$B$5*C2</f>
        <v>180000</v>
      </c>
      <c r="D5" s="41">
        <f t="shared" ref="D5:I5" si="1">$B$5*D2</f>
        <v>1800000</v>
      </c>
      <c r="E5" s="41">
        <f t="shared" si="1"/>
        <v>3600000</v>
      </c>
      <c r="F5" s="41">
        <f t="shared" si="1"/>
        <v>5400000</v>
      </c>
      <c r="G5" s="41">
        <f t="shared" si="1"/>
        <v>7200000</v>
      </c>
      <c r="H5" s="41">
        <f t="shared" si="1"/>
        <v>9000000</v>
      </c>
      <c r="I5" s="41">
        <f t="shared" si="1"/>
        <v>10800000</v>
      </c>
    </row>
    <row r="6" spans="1:9">
      <c r="A6" s="42" t="s">
        <v>123</v>
      </c>
      <c r="B6" s="107">
        <v>20000</v>
      </c>
      <c r="C6" s="41">
        <f>$B$6*C2</f>
        <v>240000</v>
      </c>
      <c r="D6" s="41">
        <f t="shared" ref="D6:I6" si="2">$B$6*D2</f>
        <v>2400000</v>
      </c>
      <c r="E6" s="41">
        <f t="shared" si="2"/>
        <v>4800000</v>
      </c>
      <c r="F6" s="41">
        <f t="shared" si="2"/>
        <v>7200000</v>
      </c>
      <c r="G6" s="41">
        <f t="shared" si="2"/>
        <v>9600000</v>
      </c>
      <c r="H6" s="41">
        <f t="shared" si="2"/>
        <v>12000000</v>
      </c>
      <c r="I6" s="41">
        <f t="shared" si="2"/>
        <v>14400000</v>
      </c>
    </row>
    <row r="7" spans="1:9">
      <c r="A7" s="42" t="s">
        <v>237</v>
      </c>
      <c r="B7" s="107">
        <v>25000</v>
      </c>
      <c r="C7" s="41">
        <f>$B$7*C2</f>
        <v>300000</v>
      </c>
      <c r="D7" s="41">
        <f t="shared" ref="D7:I7" si="3">$B$7*D2</f>
        <v>3000000</v>
      </c>
      <c r="E7" s="41">
        <f t="shared" si="3"/>
        <v>6000000</v>
      </c>
      <c r="F7" s="41">
        <f t="shared" si="3"/>
        <v>9000000</v>
      </c>
      <c r="G7" s="41">
        <f t="shared" si="3"/>
        <v>12000000</v>
      </c>
      <c r="H7" s="41">
        <f t="shared" si="3"/>
        <v>15000000</v>
      </c>
      <c r="I7" s="41">
        <f t="shared" si="3"/>
        <v>18000000</v>
      </c>
    </row>
    <row r="8" spans="1:9">
      <c r="A8" s="42" t="s">
        <v>124</v>
      </c>
      <c r="B8" s="107">
        <v>30000</v>
      </c>
      <c r="C8" s="41">
        <f>$B$8*C2</f>
        <v>360000</v>
      </c>
      <c r="D8" s="41">
        <f t="shared" ref="D8:I8" si="4">$B$8*D2</f>
        <v>3600000</v>
      </c>
      <c r="E8" s="41">
        <f t="shared" si="4"/>
        <v>7200000</v>
      </c>
      <c r="F8" s="41">
        <f t="shared" si="4"/>
        <v>10800000</v>
      </c>
      <c r="G8" s="41">
        <f t="shared" si="4"/>
        <v>14400000</v>
      </c>
      <c r="H8" s="41">
        <f t="shared" si="4"/>
        <v>18000000</v>
      </c>
      <c r="I8" s="41">
        <f t="shared" si="4"/>
        <v>21600000</v>
      </c>
    </row>
    <row r="9" spans="1:9">
      <c r="B9" s="108" t="s">
        <v>238</v>
      </c>
    </row>
    <row r="11" spans="1:9">
      <c r="A11" s="43" t="s">
        <v>126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院内</vt:lpstr>
      <vt:lpstr>院外</vt:lpstr>
      <vt:lpstr>単位計算</vt:lpstr>
      <vt:lpstr>生涯費用</vt:lpstr>
    </vt:vector>
  </TitlesOfParts>
  <Company>http://analog-kai.org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1型医療費シュミレーター</dc:title>
  <dc:creator>s.kishida</dc:creator>
  <cp:lastModifiedBy>Ryzen5</cp:lastModifiedBy>
  <cp:revision>13</cp:revision>
  <dcterms:created xsi:type="dcterms:W3CDTF">2015-06-28T04:43:55Z</dcterms:created>
  <dcterms:modified xsi:type="dcterms:W3CDTF">2023-09-14T09:24:23Z</dcterms:modified>
  <cp:version>2.0</cp:version>
</cp:coreProperties>
</file>